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mc:AlternateContent xmlns:mc="http://schemas.openxmlformats.org/markup-compatibility/2006">
    <mc:Choice Requires="x15">
      <x15ac:absPath xmlns:x15ac="http://schemas.microsoft.com/office/spreadsheetml/2010/11/ac" url="C:\Users\Susanne Meili\Documents\VKR\Website\Downloads\"/>
    </mc:Choice>
  </mc:AlternateContent>
  <xr:revisionPtr revIDLastSave="0" documentId="8_{3214A2F2-B4FF-4327-B776-F7DD95FADD24}" xr6:coauthVersionLast="45" xr6:coauthVersionMax="45" xr10:uidLastSave="{00000000-0000-0000-0000-000000000000}"/>
  <bookViews>
    <workbookView xWindow="-110" yWindow="-110" windowWidth="19420" windowHeight="10420" tabRatio="801" firstSheet="1" activeTab="1" xr2:uid="{00000000-000D-0000-FFFF-FFFF00000000}"/>
  </bookViews>
  <sheets>
    <sheet name="VKR-Profil" sheetId="1" r:id="rId1"/>
    <sheet name="Anleitung" sheetId="2" r:id="rId2"/>
    <sheet name="Protokoll-Kontraktionsverf." sheetId="13" r:id="rId3"/>
    <sheet name="Handaufzeichnung-Kontr.-verf." sheetId="4" r:id="rId4"/>
    <sheet name="Durchführung-Normalverfahren" sheetId="19" r:id="rId5"/>
    <sheet name="Prüfwerte-Normalverfahren" sheetId="17" r:id="rId6"/>
    <sheet name="Protokoll-Normalverf." sheetId="18" r:id="rId7"/>
    <sheet name="zul  Wasservolumen Vzul" sheetId="15" r:id="rId8"/>
    <sheet name="PE-Abmessungen" sheetId="6" r:id="rId9"/>
  </sheets>
  <definedNames>
    <definedName name="dn">'PE-Abmessungen'!$B$12:$B$36</definedName>
    <definedName name="_xlnm.Print_Area" localSheetId="1">Anleitung!$B:$AA</definedName>
    <definedName name="_xlnm.Print_Area" localSheetId="3">'Handaufzeichnung-Kontr.-verf.'!$B:$AE</definedName>
    <definedName name="_xlnm.Print_Area" localSheetId="2">'Protokoll-Kontraktionsverf.'!$B$1:$W$63</definedName>
    <definedName name="_xlnm.Print_Area" localSheetId="6">'Protokoll-Normalverf.'!$B$1:$V$66</definedName>
    <definedName name="_xlnm.Print_Area" localSheetId="0">'VKR-Profil'!$B$1:$AA$42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1" i="18" l="1"/>
  <c r="N20" i="18"/>
  <c r="N19" i="18"/>
  <c r="N20" i="13"/>
  <c r="N21" i="13"/>
  <c r="N19" i="13"/>
  <c r="Z18" i="6"/>
  <c r="C18" i="6"/>
  <c r="AA18" i="6"/>
  <c r="Z19" i="6"/>
  <c r="C19" i="6"/>
  <c r="AA19" i="6"/>
  <c r="Z20" i="6"/>
  <c r="C20" i="6"/>
  <c r="AA20" i="6"/>
  <c r="Z21" i="6"/>
  <c r="C21" i="6"/>
  <c r="AA21" i="6"/>
  <c r="Z22" i="6"/>
  <c r="C22" i="6"/>
  <c r="AA22" i="6"/>
  <c r="Z23" i="6"/>
  <c r="C23" i="6"/>
  <c r="AA23" i="6"/>
  <c r="Z24" i="6"/>
  <c r="C24" i="6"/>
  <c r="AA24" i="6"/>
  <c r="Z25" i="6"/>
  <c r="C25" i="6"/>
  <c r="AA25" i="6"/>
  <c r="Z26" i="6"/>
  <c r="C26" i="6"/>
  <c r="AA26" i="6"/>
  <c r="Z27" i="6"/>
  <c r="C27" i="6"/>
  <c r="AA27" i="6"/>
  <c r="Z28" i="6"/>
  <c r="C28" i="6"/>
  <c r="AA28" i="6"/>
  <c r="Z29" i="6"/>
  <c r="C29" i="6"/>
  <c r="AA29" i="6"/>
  <c r="Z30" i="6"/>
  <c r="C30" i="6"/>
  <c r="AA30" i="6"/>
  <c r="Z31" i="6"/>
  <c r="C31" i="6"/>
  <c r="AA31" i="6"/>
  <c r="Z32" i="6"/>
  <c r="C32" i="6"/>
  <c r="AA32" i="6"/>
  <c r="Z33" i="6"/>
  <c r="C33" i="6"/>
  <c r="AA33" i="6"/>
  <c r="Z34" i="6"/>
  <c r="C34" i="6"/>
  <c r="AA34" i="6"/>
  <c r="Z35" i="6"/>
  <c r="C35" i="6"/>
  <c r="AA35" i="6"/>
  <c r="Z36" i="6"/>
  <c r="C36" i="6"/>
  <c r="AA36" i="6"/>
  <c r="C17" i="6"/>
  <c r="Z17" i="6"/>
  <c r="AA17" i="6"/>
  <c r="AC16" i="6"/>
  <c r="C16" i="6"/>
  <c r="AD16" i="6"/>
  <c r="AC17" i="6"/>
  <c r="AD17" i="6"/>
  <c r="AC18" i="6"/>
  <c r="AD18" i="6"/>
  <c r="AC19" i="6"/>
  <c r="AD19" i="6"/>
  <c r="AC20" i="6"/>
  <c r="AD20" i="6"/>
  <c r="AC21" i="6"/>
  <c r="AD21" i="6"/>
  <c r="AC22" i="6"/>
  <c r="AD22" i="6"/>
  <c r="AC23" i="6"/>
  <c r="AD23" i="6"/>
  <c r="AC24" i="6"/>
  <c r="AD24" i="6"/>
  <c r="AC25" i="6"/>
  <c r="AD25" i="6"/>
  <c r="AC26" i="6"/>
  <c r="AD26" i="6"/>
  <c r="AC27" i="6"/>
  <c r="AD27" i="6"/>
  <c r="AC28" i="6"/>
  <c r="AD28" i="6"/>
  <c r="AC29" i="6"/>
  <c r="AD29" i="6"/>
  <c r="AC30" i="6"/>
  <c r="AD30" i="6"/>
  <c r="AC31" i="6"/>
  <c r="AD31" i="6"/>
  <c r="AC32" i="6"/>
  <c r="AD32" i="6"/>
  <c r="AC33" i="6"/>
  <c r="AD33" i="6"/>
  <c r="AC34" i="6"/>
  <c r="AD34" i="6"/>
  <c r="AC35" i="6"/>
  <c r="AD35" i="6"/>
  <c r="AC36" i="6"/>
  <c r="AD36" i="6"/>
  <c r="C15" i="6"/>
  <c r="AC15" i="6"/>
  <c r="AD15" i="6"/>
  <c r="AI14" i="6"/>
  <c r="C14" i="6"/>
  <c r="AJ14" i="6"/>
  <c r="AI15" i="6"/>
  <c r="AJ15" i="6"/>
  <c r="AI16" i="6"/>
  <c r="AJ16" i="6"/>
  <c r="AI17" i="6"/>
  <c r="AJ17" i="6"/>
  <c r="AI18" i="6"/>
  <c r="AJ18" i="6"/>
  <c r="AI19" i="6"/>
  <c r="AJ19" i="6"/>
  <c r="AI20" i="6"/>
  <c r="AJ20" i="6"/>
  <c r="AI21" i="6"/>
  <c r="AJ21" i="6"/>
  <c r="AI22" i="6"/>
  <c r="AJ22" i="6"/>
  <c r="AI23" i="6"/>
  <c r="AJ23" i="6"/>
  <c r="AI24" i="6"/>
  <c r="AJ24" i="6"/>
  <c r="AI25" i="6"/>
  <c r="AJ25" i="6"/>
  <c r="AI26" i="6"/>
  <c r="AJ26" i="6"/>
  <c r="AI27" i="6"/>
  <c r="AJ27" i="6"/>
  <c r="AI28" i="6"/>
  <c r="AJ28" i="6"/>
  <c r="AI29" i="6"/>
  <c r="AJ29" i="6"/>
  <c r="AI30" i="6"/>
  <c r="AJ30" i="6"/>
  <c r="AI31" i="6"/>
  <c r="AJ31" i="6"/>
  <c r="AI32" i="6"/>
  <c r="AJ32" i="6"/>
  <c r="AI33" i="6"/>
  <c r="AJ33" i="6"/>
  <c r="C13" i="6"/>
  <c r="AI13" i="6"/>
  <c r="AJ13" i="6"/>
  <c r="AF36" i="6"/>
  <c r="AG36" i="6"/>
  <c r="AF35" i="6"/>
  <c r="AG35" i="6"/>
  <c r="AF34" i="6"/>
  <c r="AG34" i="6"/>
  <c r="AF33" i="6"/>
  <c r="AG33" i="6"/>
  <c r="AF32" i="6"/>
  <c r="AG32" i="6"/>
  <c r="AF31" i="6"/>
  <c r="AG31" i="6"/>
  <c r="AF30" i="6"/>
  <c r="AG30" i="6"/>
  <c r="AF29" i="6"/>
  <c r="AG29" i="6"/>
  <c r="AF28" i="6"/>
  <c r="AG28" i="6"/>
  <c r="AF27" i="6"/>
  <c r="AG27" i="6"/>
  <c r="AF26" i="6"/>
  <c r="AG26" i="6"/>
  <c r="AF25" i="6"/>
  <c r="AG25" i="6"/>
  <c r="AF24" i="6"/>
  <c r="AG24" i="6"/>
  <c r="AF23" i="6"/>
  <c r="AG23" i="6"/>
  <c r="AF22" i="6"/>
  <c r="AG22" i="6"/>
  <c r="AF21" i="6"/>
  <c r="AG21" i="6"/>
  <c r="AF20" i="6"/>
  <c r="AG20" i="6"/>
  <c r="AF19" i="6"/>
  <c r="AG19" i="6"/>
  <c r="AF18" i="6"/>
  <c r="AG18" i="6"/>
  <c r="AF17" i="6"/>
  <c r="AG17" i="6"/>
  <c r="AF16" i="6"/>
  <c r="AG16" i="6"/>
  <c r="AF15" i="6"/>
  <c r="AG15" i="6"/>
  <c r="AF14" i="6"/>
  <c r="AG14" i="6"/>
  <c r="AF13" i="6"/>
  <c r="AG13" i="6"/>
  <c r="P19" i="13"/>
  <c r="Q31" i="13"/>
  <c r="P20" i="13"/>
  <c r="P21" i="13"/>
  <c r="T20" i="13"/>
  <c r="T21" i="13"/>
  <c r="T19" i="13"/>
  <c r="T20" i="18"/>
  <c r="T21" i="18"/>
  <c r="T19" i="18"/>
  <c r="T17" i="13"/>
  <c r="I17" i="13"/>
  <c r="P20" i="18"/>
  <c r="P21" i="18"/>
  <c r="P19" i="18"/>
  <c r="I17" i="18"/>
  <c r="P53" i="18"/>
  <c r="T56" i="18"/>
  <c r="R22" i="18"/>
  <c r="T22" i="18"/>
  <c r="J15" i="4"/>
  <c r="Y19" i="13"/>
  <c r="Y20" i="13"/>
  <c r="Y21" i="13"/>
  <c r="R22" i="13"/>
  <c r="J16" i="4"/>
  <c r="T47" i="18"/>
  <c r="C31" i="18"/>
  <c r="T33" i="18"/>
  <c r="Y37" i="18"/>
  <c r="R30" i="18"/>
  <c r="Y28" i="18"/>
  <c r="Y27" i="18"/>
  <c r="Y21" i="18"/>
  <c r="Y20" i="18"/>
  <c r="Q31" i="18"/>
  <c r="Y19" i="18"/>
  <c r="Z17" i="4"/>
  <c r="J11" i="4"/>
  <c r="J12" i="4"/>
  <c r="J13" i="4"/>
  <c r="J14" i="4"/>
  <c r="Y27" i="13"/>
  <c r="Y28" i="13"/>
  <c r="Y30" i="13"/>
  <c r="R28" i="13"/>
  <c r="R30" i="13"/>
  <c r="C31" i="13"/>
  <c r="Y30" i="18"/>
  <c r="R28" i="18"/>
  <c r="T33" i="13"/>
  <c r="Y37" i="13"/>
  <c r="Y22" i="18"/>
  <c r="C22" i="18"/>
  <c r="Y36" i="18"/>
  <c r="Y38" i="18"/>
  <c r="T36" i="18"/>
  <c r="T37" i="18"/>
  <c r="T38" i="18"/>
  <c r="T22" i="13"/>
  <c r="T46" i="13"/>
  <c r="M17" i="4"/>
  <c r="Y22" i="13"/>
  <c r="C22" i="13"/>
  <c r="M38" i="18"/>
  <c r="T42" i="18"/>
  <c r="T53" i="18"/>
  <c r="Y36" i="13"/>
  <c r="Y38" i="13"/>
  <c r="T36" i="13"/>
  <c r="T37" i="13"/>
  <c r="Q42" i="13"/>
  <c r="T42" i="13"/>
  <c r="I40" i="4"/>
  <c r="T38" i="13"/>
  <c r="M38" i="13"/>
  <c r="T44" i="13"/>
  <c r="R40" i="4"/>
  <c r="R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Hannes Kuster</author>
  </authors>
  <commentList>
    <comment ref="G17" authorId="0" shapeId="0" xr:uid="{00000000-0006-0000-0200-000001000000}">
      <text>
        <r>
          <rPr>
            <sz val="11"/>
            <color indexed="81"/>
            <rFont val="Tahoma"/>
            <family val="2"/>
          </rPr>
          <t>1 = PE 100, SDR11/S5, PN16
2 = PE 100, SDR17/S8, PN10
3 = PE 80, SDR11/S5, PN12.5
4 = PE 80, SDR7.4/S3.2, PN16</t>
        </r>
      </text>
    </comment>
    <comment ref="J28" authorId="0" shapeId="0" xr:uid="{00000000-0006-0000-0200-000002000000}">
      <text>
        <r>
          <rPr>
            <b/>
            <sz val="10"/>
            <color indexed="81"/>
            <rFont val="Tahoma"/>
            <family val="2"/>
          </rPr>
          <t>"x" 
eingeben für MDP</t>
        </r>
        <r>
          <rPr>
            <b/>
            <vertAlign val="subscript"/>
            <sz val="10"/>
            <color indexed="81"/>
            <rFont val="Tahoma"/>
            <family val="2"/>
          </rPr>
          <t>b</t>
        </r>
      </text>
    </comment>
    <comment ref="L28" authorId="0" shapeId="0" xr:uid="{00000000-0006-0000-0200-000003000000}">
      <text>
        <r>
          <rPr>
            <b/>
            <sz val="10"/>
            <color indexed="81"/>
            <rFont val="Tahoma"/>
            <family val="2"/>
          </rPr>
          <t>"x" 
eingeben für MDP</t>
        </r>
        <r>
          <rPr>
            <b/>
            <vertAlign val="subscript"/>
            <sz val="10"/>
            <color indexed="81"/>
            <rFont val="Tahoma"/>
            <family val="2"/>
          </rPr>
          <t>a</t>
        </r>
      </text>
    </comment>
    <comment ref="Q42" authorId="0" shapeId="0" xr:uid="{00000000-0006-0000-0200-000004000000}">
      <text>
        <r>
          <rPr>
            <b/>
            <sz val="10"/>
            <color indexed="81"/>
            <rFont val="Tahoma"/>
            <family val="2"/>
          </rPr>
          <t xml:space="preserve">Berechnung erfolgt max. mit PN+5 bar!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Hannes Kuster</author>
  </authors>
  <commentList>
    <comment ref="C57" authorId="0" shapeId="0" xr:uid="{00000000-0006-0000-0300-000001000000}">
      <text>
        <r>
          <rPr>
            <b/>
            <sz val="10"/>
            <color indexed="81"/>
            <rFont val="Tahoma"/>
            <family val="2"/>
          </rPr>
          <t>Handeintrag</t>
        </r>
      </text>
    </comment>
    <comment ref="F57" authorId="0" shapeId="0" xr:uid="{00000000-0006-0000-0300-000002000000}">
      <text>
        <r>
          <rPr>
            <b/>
            <sz val="10"/>
            <color indexed="81"/>
            <rFont val="Tahoma"/>
            <family val="2"/>
          </rPr>
          <t>Handeintrag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Hannes Kuster</author>
  </authors>
  <commentList>
    <comment ref="G17" authorId="0" shapeId="0" xr:uid="{00000000-0006-0000-0600-000001000000}">
      <text>
        <r>
          <rPr>
            <sz val="11"/>
            <color indexed="81"/>
            <rFont val="Tahoma"/>
            <family val="2"/>
          </rPr>
          <t>1 = PE 100, SDR11/S5, PN16
2 = PE 100, SDR17/S8, PN10
3 = PE 80, SDR11/S5, PN12.5
4 = PE 80, SDR7.4/S3.2, PN16</t>
        </r>
      </text>
    </comment>
    <comment ref="J28" authorId="0" shapeId="0" xr:uid="{00000000-0006-0000-0600-000002000000}">
      <text>
        <r>
          <rPr>
            <b/>
            <sz val="10"/>
            <color indexed="81"/>
            <rFont val="Tahoma"/>
            <family val="2"/>
          </rPr>
          <t>"x" 
eingeben für MDP</t>
        </r>
        <r>
          <rPr>
            <b/>
            <vertAlign val="subscript"/>
            <sz val="10"/>
            <color indexed="81"/>
            <rFont val="Tahoma"/>
            <family val="2"/>
          </rPr>
          <t>b</t>
        </r>
      </text>
    </comment>
    <comment ref="L28" authorId="0" shapeId="0" xr:uid="{00000000-0006-0000-0600-000003000000}">
      <text>
        <r>
          <rPr>
            <b/>
            <sz val="10"/>
            <color indexed="81"/>
            <rFont val="Tahoma"/>
            <family val="2"/>
          </rPr>
          <t>"x" 
eingeben für MDP</t>
        </r>
        <r>
          <rPr>
            <b/>
            <vertAlign val="subscript"/>
            <sz val="10"/>
            <color indexed="81"/>
            <rFont val="Tahoma"/>
            <family val="2"/>
          </rPr>
          <t>a</t>
        </r>
      </text>
    </comment>
  </commentList>
</comments>
</file>

<file path=xl/sharedStrings.xml><?xml version="1.0" encoding="utf-8"?>
<sst xmlns="http://schemas.openxmlformats.org/spreadsheetml/2006/main" count="582" uniqueCount="277">
  <si>
    <t>VKR</t>
  </si>
  <si>
    <t>Verband Kunststoff-Rohre</t>
  </si>
  <si>
    <t>VKR-Profil</t>
  </si>
  <si>
    <t>t</t>
  </si>
  <si>
    <t>Gas-, Wasser- und Trinkwasserversorgung, Bewässerung</t>
  </si>
  <si>
    <t>Hausentwässerung und Kanalisation</t>
  </si>
  <si>
    <t>Drainage- und Sickerleitungen</t>
  </si>
  <si>
    <t>Fussbodenheizungen</t>
  </si>
  <si>
    <t>Kabelschutz und elektrische Leitungen</t>
  </si>
  <si>
    <t>Industrieinstallationen</t>
  </si>
  <si>
    <t>Schweissen und Verlegen</t>
  </si>
  <si>
    <t>von druckbeanspruchten, erdverlegten Rohren aus PE und PVC</t>
  </si>
  <si>
    <t>Geschäftsführer</t>
  </si>
  <si>
    <t>Anleitung</t>
  </si>
  <si>
    <t>Sehr geehrter Benutzer,</t>
  </si>
  <si>
    <t>Dienstleistungen des VKR</t>
  </si>
  <si>
    <t>Hinweise für den Benutzer</t>
  </si>
  <si>
    <t>Handaufzeichnung</t>
  </si>
  <si>
    <t xml:space="preserve">Sollkurve, als Ergänzung zu Protokoll </t>
  </si>
  <si>
    <t>zul Wasservolumen Vk</t>
  </si>
  <si>
    <t>Berechnungsblatt</t>
  </si>
  <si>
    <t>Ergänzungen und Anregungen nehmen wir jederzeit gerne entgegen.</t>
  </si>
  <si>
    <t>Objekt:</t>
  </si>
  <si>
    <t>Planer:</t>
  </si>
  <si>
    <t>Rohrverleger:</t>
  </si>
  <si>
    <t>Prüfstrecke von/bis:</t>
  </si>
  <si>
    <t>Leitungsabschnitt</t>
  </si>
  <si>
    <t>dn</t>
  </si>
  <si>
    <t>di</t>
  </si>
  <si>
    <t>Länge</t>
  </si>
  <si>
    <t>bar</t>
  </si>
  <si>
    <t>gesamte Länge der Prüfstrecke:</t>
  </si>
  <si>
    <t>Vorprüfung</t>
  </si>
  <si>
    <t>Liter</t>
  </si>
  <si>
    <t>erfüllt</t>
  </si>
  <si>
    <t>nicht erfüllt</t>
  </si>
  <si>
    <t>Zeit</t>
  </si>
  <si>
    <t>Druck</t>
  </si>
  <si>
    <t>Prüfungsende</t>
  </si>
  <si>
    <t>anwesende Personen/Funktion</t>
  </si>
  <si>
    <t>Ort:</t>
  </si>
  <si>
    <t>Datum:</t>
  </si>
  <si>
    <t>Unterschrift des Prüfers:</t>
  </si>
  <si>
    <t>Prüfstrecke von - bis:</t>
  </si>
  <si>
    <t>Rohrmaterial:</t>
  </si>
  <si>
    <t>Leitungslänge:</t>
  </si>
  <si>
    <t>abgelassene Wassermenge:</t>
  </si>
  <si>
    <t>Std:Min</t>
  </si>
  <si>
    <t>PN</t>
  </si>
  <si>
    <t>=</t>
  </si>
  <si>
    <t xml:space="preserve">Druckabsenkung </t>
  </si>
  <si>
    <t>2.0 bar</t>
  </si>
  <si>
    <t>Druckprüfung bestanden:</t>
  </si>
  <si>
    <t>Ort, Datum, Unterschrift</t>
  </si>
  <si>
    <t>Ja</t>
  </si>
  <si>
    <t>Nein</t>
  </si>
  <si>
    <t>f</t>
  </si>
  <si>
    <t>Rohrinnendurchmesser in mm</t>
  </si>
  <si>
    <t>e</t>
  </si>
  <si>
    <t>Serie 8 / SDR 17</t>
  </si>
  <si>
    <t>Serie 5 / SDR 11</t>
  </si>
  <si>
    <t>Serie 3.2 / SDR 7.4</t>
  </si>
  <si>
    <t>kg/m</t>
  </si>
  <si>
    <t>-</t>
  </si>
  <si>
    <t>Peter Stauffer</t>
  </si>
  <si>
    <t>und -Rohrleitungsteile</t>
  </si>
  <si>
    <t>gemessene Druckabsenkung in bar</t>
  </si>
  <si>
    <t>maximal zulässiges Wasservolumen in ml</t>
  </si>
  <si>
    <t>Ausgleichsfaktor für unvermeidliche Luftreste (f=1.05)</t>
  </si>
  <si>
    <t>Länge des Prüfabschnittes in m</t>
  </si>
  <si>
    <t>L</t>
  </si>
  <si>
    <r>
      <t xml:space="preserve">Berechnung des zulässigen max. Wasservolumen </t>
    </r>
    <r>
      <rPr>
        <b/>
        <sz val="12"/>
        <rFont val="Symbol"/>
        <family val="1"/>
        <charset val="2"/>
      </rPr>
      <t>D</t>
    </r>
    <r>
      <rPr>
        <b/>
        <sz val="12"/>
        <rFont val="Arial"/>
        <family val="2"/>
      </rPr>
      <t>V</t>
    </r>
    <r>
      <rPr>
        <b/>
        <vertAlign val="subscript"/>
        <sz val="12"/>
        <rFont val="Arial"/>
        <family val="2"/>
      </rPr>
      <t>zul</t>
    </r>
  </si>
  <si>
    <r>
      <t xml:space="preserve">Druckabsenkung </t>
    </r>
    <r>
      <rPr>
        <b/>
        <sz val="8"/>
        <rFont val="Symbol"/>
        <family val="1"/>
        <charset val="2"/>
      </rPr>
      <t>D</t>
    </r>
    <r>
      <rPr>
        <b/>
        <sz val="8"/>
        <rFont val="Arial"/>
        <family val="2"/>
      </rPr>
      <t>p</t>
    </r>
    <r>
      <rPr>
        <b/>
        <vertAlign val="subscript"/>
        <sz val="8"/>
        <rFont val="Arial"/>
        <family val="2"/>
      </rPr>
      <t>ab</t>
    </r>
    <r>
      <rPr>
        <b/>
        <sz val="8"/>
        <rFont val="Arial"/>
        <family val="2"/>
      </rPr>
      <t xml:space="preserve"> in bar</t>
    </r>
  </si>
  <si>
    <r>
      <t>E-Modul N/mm</t>
    </r>
    <r>
      <rPr>
        <b/>
        <vertAlign val="superscript"/>
        <sz val="8"/>
        <rFont val="Arial"/>
        <family val="2"/>
      </rPr>
      <t>2</t>
    </r>
  </si>
  <si>
    <r>
      <t>D</t>
    </r>
    <r>
      <rPr>
        <sz val="11"/>
        <rFont val="Arial"/>
        <family val="2"/>
      </rPr>
      <t>V</t>
    </r>
    <r>
      <rPr>
        <vertAlign val="subscript"/>
        <sz val="11"/>
        <rFont val="Arial"/>
        <family val="2"/>
      </rPr>
      <t>zul</t>
    </r>
  </si>
  <si>
    <r>
      <t>D</t>
    </r>
    <r>
      <rPr>
        <sz val="11"/>
        <rFont val="Arial"/>
        <family val="2"/>
      </rPr>
      <t>p</t>
    </r>
    <r>
      <rPr>
        <vertAlign val="subscript"/>
        <sz val="11"/>
        <rFont val="Arial"/>
        <family val="2"/>
      </rPr>
      <t>g</t>
    </r>
  </si>
  <si>
    <r>
      <t>K</t>
    </r>
    <r>
      <rPr>
        <vertAlign val="subscript"/>
        <sz val="11"/>
        <rFont val="Arial"/>
        <family val="2"/>
      </rPr>
      <t>W</t>
    </r>
  </si>
  <si>
    <r>
      <t>Kompressionsmodul von Wasser = 2027 N/mm</t>
    </r>
    <r>
      <rPr>
        <vertAlign val="superscript"/>
        <sz val="11"/>
        <rFont val="Arial"/>
        <family val="2"/>
      </rPr>
      <t>2</t>
    </r>
  </si>
  <si>
    <r>
      <t>E</t>
    </r>
    <r>
      <rPr>
        <vertAlign val="subscript"/>
        <sz val="11"/>
        <rFont val="Arial"/>
        <family val="2"/>
      </rPr>
      <t>R</t>
    </r>
  </si>
  <si>
    <t>Druckabsenkung</t>
  </si>
  <si>
    <t>PE 100, Serie 8, PN 10</t>
  </si>
  <si>
    <t>PE 100, Serie 5, PN 16</t>
  </si>
  <si>
    <t>Druckstoss berechnet</t>
  </si>
  <si>
    <t>ja</t>
  </si>
  <si>
    <t>nein</t>
  </si>
  <si>
    <t>Nein, angenommen</t>
  </si>
  <si>
    <t>MDPa</t>
  </si>
  <si>
    <t>*1.5</t>
  </si>
  <si>
    <t>+5</t>
  </si>
  <si>
    <t>Min</t>
  </si>
  <si>
    <t>Werkstoffwahl 1 - 4</t>
  </si>
  <si>
    <t>Systembetriebsdruck DP (ohne Druckstoss)</t>
  </si>
  <si>
    <r>
      <t xml:space="preserve">Hauptprüfung mit Entlüftungskontrolle </t>
    </r>
    <r>
      <rPr>
        <b/>
        <u/>
        <sz val="10"/>
        <rFont val="Symbol"/>
        <family val="1"/>
        <charset val="2"/>
      </rPr>
      <t>D</t>
    </r>
    <r>
      <rPr>
        <b/>
        <u/>
        <sz val="10"/>
        <rFont val="Arial"/>
        <family val="2"/>
      </rPr>
      <t>V</t>
    </r>
    <r>
      <rPr>
        <b/>
        <u/>
        <vertAlign val="subscript"/>
        <sz val="10"/>
        <rFont val="Arial"/>
        <family val="2"/>
      </rPr>
      <t>ab</t>
    </r>
    <r>
      <rPr>
        <b/>
        <u/>
        <sz val="10"/>
        <rFont val="Arial"/>
        <family val="2"/>
      </rPr>
      <t xml:space="preserve"> </t>
    </r>
    <r>
      <rPr>
        <b/>
        <u/>
        <sz val="10"/>
        <rFont val="Symbol"/>
        <family val="1"/>
        <charset val="2"/>
      </rPr>
      <t>£</t>
    </r>
    <r>
      <rPr>
        <b/>
        <u/>
        <sz val="10"/>
        <rFont val="Arial"/>
        <family val="2"/>
      </rPr>
      <t xml:space="preserve"> </t>
    </r>
    <r>
      <rPr>
        <b/>
        <u/>
        <sz val="10"/>
        <rFont val="Symbol"/>
        <family val="1"/>
        <charset val="2"/>
      </rPr>
      <t>D</t>
    </r>
    <r>
      <rPr>
        <b/>
        <u/>
        <sz val="10"/>
        <rFont val="Arial"/>
        <family val="2"/>
      </rPr>
      <t>V</t>
    </r>
    <r>
      <rPr>
        <b/>
        <u/>
        <vertAlign val="subscript"/>
        <sz val="10"/>
        <rFont val="Arial"/>
        <family val="2"/>
      </rPr>
      <t xml:space="preserve">zul </t>
    </r>
  </si>
  <si>
    <t>Druckstoss berechnet?</t>
  </si>
  <si>
    <t>STP</t>
  </si>
  <si>
    <t>Bestimmung des massgebenden Systembetriebsdruckes MDP:</t>
  </si>
  <si>
    <t>(zur Bestimmung des Systemprüfdruck STP)</t>
  </si>
  <si>
    <t>Summe</t>
  </si>
  <si>
    <t>Druckprüfung</t>
  </si>
  <si>
    <r>
      <t xml:space="preserve">gemessene Wassermenge </t>
    </r>
    <r>
      <rPr>
        <b/>
        <sz val="10"/>
        <rFont val="Symbol"/>
        <family val="1"/>
        <charset val="2"/>
      </rPr>
      <t>D</t>
    </r>
    <r>
      <rPr>
        <b/>
        <sz val="10"/>
        <rFont val="Arial"/>
        <family val="2"/>
      </rPr>
      <t>V</t>
    </r>
    <r>
      <rPr>
        <b/>
        <vertAlign val="subscript"/>
        <sz val="10"/>
        <rFont val="Arial"/>
        <family val="2"/>
      </rPr>
      <t>ab</t>
    </r>
    <r>
      <rPr>
        <b/>
        <sz val="10"/>
        <rFont val="Arial"/>
        <family val="2"/>
      </rPr>
      <t xml:space="preserve"> =</t>
    </r>
  </si>
  <si>
    <t>Druckprüfung PE</t>
  </si>
  <si>
    <t>????</t>
  </si>
  <si>
    <t>Ein besonderes Anliegen des VKR und seiner Mitglieder ist die sinnvolle und werkstoffgerechte Anwendung von Kunststoff-Rohrleitungssystemen. Ein erheblicher Teil der Aktivitäten ist deshalb auf dieses Ziel fokussiert. So zählen beispielsweise die Erarbeitung und Herausgabe von Richtlinien und Güteanforderungen sowie die Durchführung von Ausbildungskursen für Kunden unserer Mitgliedfirmen zu den besonders wichtigen Aufgaben.</t>
  </si>
  <si>
    <t>Die rasante technische Entwicklung und die steigenden Anforderungen an Rohrleitungssysteme verlangen eine ständige Weiterbildung und eine Vertiefung des Wissens. Diese Lücke lässt sich mit unserem Fachkurs</t>
  </si>
  <si>
    <t>schliessen. Mit Genugtuung stellen wir fest, dass eine wachsende Anzahl von Gemeinde- und Stadtwerken sowie Ingenieure, die als Planer bzw. Bauleiter tätig sind, die mit einer solchen Ausbildung zusätzlich erworbene Qualifikation zu nutzen verstehen und für die Ausführung Verlegefirmen beiziehen, deren Mitarbeiter im Besitz des Zertifikates (Schweisserausweis) sind. Dieses Vorgehen gibt die Sicherheit, dass die Schweiss- und Verlegearbeiten von sachkundigem Personal ausgeführt werden.</t>
  </si>
  <si>
    <r>
      <t xml:space="preserve">in diesem Verzeichnis finden Sie einige </t>
    </r>
    <r>
      <rPr>
        <b/>
        <sz val="9"/>
        <rFont val="Arial"/>
        <family val="2"/>
      </rPr>
      <t>Hinweise zur Benutzung</t>
    </r>
    <r>
      <rPr>
        <sz val="10"/>
        <rFont val="Arial"/>
        <family val="2"/>
      </rPr>
      <t xml:space="preserve"> des Druckprüfungsprotokoll. Grundsätzlich sind alle Dateien schreibgeschützt. Dies soll verhindern, dass Sie versehentlich etwas ändern oder löschen und somit die Originaldatei zerstören.</t>
    </r>
  </si>
  <si>
    <t>Was finden Sie in dieser Datei?</t>
  </si>
  <si>
    <t>Dieses Handprotokoll dient zur Aufzeichnung der Druckablesung, wenn kein Druckschreiber vorhanden ist, sowie als Ergänzung zum Protokoll. Die nötigen Daten werden vom Protokoll direkt auf dieses Handprotokoll übertragen. 
Achtung, auch auf dem Handprotokoll unterschreiben!</t>
  </si>
  <si>
    <t xml:space="preserve">Dieses Register ist verknüpft mit dem Protokoll und kann deshalb nicht verändert werden. Es dient zur Berechnung der benötigten Angaben im Protokoll. </t>
  </si>
  <si>
    <t>berechnete zulässige Wassermenge:</t>
  </si>
  <si>
    <t>3.2 bar</t>
  </si>
  <si>
    <t>Werkstoffauswahl</t>
  </si>
  <si>
    <t>x</t>
  </si>
  <si>
    <t>Eingabe</t>
  </si>
  <si>
    <t>massgebender Systemprüfdruck STP</t>
  </si>
  <si>
    <t>theoretischer Systemprüfdruck STP (min. 1.1 x massgeb. MDP)</t>
  </si>
  <si>
    <t>Leitungsinhalt</t>
  </si>
  <si>
    <t>Total Liter</t>
  </si>
  <si>
    <r>
      <t>zul. Wasservolumen V</t>
    </r>
    <r>
      <rPr>
        <b/>
        <vertAlign val="subscript"/>
        <sz val="10"/>
        <rFont val="Arial"/>
        <family val="2"/>
      </rPr>
      <t>zul</t>
    </r>
    <r>
      <rPr>
        <b/>
        <sz val="10"/>
        <rFont val="Arial"/>
        <family val="2"/>
      </rPr>
      <t>: (zulässiges max. Wasservolumen V</t>
    </r>
    <r>
      <rPr>
        <b/>
        <vertAlign val="subscript"/>
        <sz val="10"/>
        <rFont val="Arial"/>
        <family val="2"/>
      </rPr>
      <t>zul</t>
    </r>
    <r>
      <rPr>
        <b/>
        <sz val="10"/>
        <rFont val="Arial"/>
        <family val="2"/>
      </rPr>
      <t>)</t>
    </r>
  </si>
  <si>
    <t>Rohr-Wandstärke in mm (inkl. Korrekturfaktor für Toleranzwerte der Wanddicken)</t>
  </si>
  <si>
    <r>
      <t xml:space="preserve">zulässiges max. Wasservolumen </t>
    </r>
    <r>
      <rPr>
        <b/>
        <sz val="11"/>
        <rFont val="Symbol"/>
        <family val="1"/>
        <charset val="2"/>
      </rPr>
      <t>D</t>
    </r>
    <r>
      <rPr>
        <b/>
        <sz val="11"/>
        <rFont val="Arial"/>
        <family val="2"/>
      </rPr>
      <t>V</t>
    </r>
    <r>
      <rPr>
        <b/>
        <vertAlign val="subscript"/>
        <sz val="11"/>
        <rFont val="Arial"/>
        <family val="2"/>
      </rPr>
      <t>zul</t>
    </r>
    <r>
      <rPr>
        <b/>
        <sz val="11"/>
        <rFont val="Arial"/>
        <family val="2"/>
      </rPr>
      <t xml:space="preserve"> in ml pro Meter Leitungslänge</t>
    </r>
  </si>
  <si>
    <r>
      <t>höchster System</t>
    </r>
    <r>
      <rPr>
        <u/>
        <sz val="10"/>
        <rFont val="Arial"/>
        <family val="2"/>
      </rPr>
      <t>betriebsdruck</t>
    </r>
    <r>
      <rPr>
        <sz val="10"/>
        <rFont val="Arial"/>
        <family val="2"/>
      </rPr>
      <t xml:space="preserve"> MDP</t>
    </r>
    <r>
      <rPr>
        <vertAlign val="subscript"/>
        <sz val="10"/>
        <rFont val="Arial"/>
        <family val="2"/>
      </rPr>
      <t>a oder c</t>
    </r>
    <r>
      <rPr>
        <sz val="10"/>
        <rFont val="Arial"/>
        <family val="2"/>
      </rPr>
      <t xml:space="preserve"> (inkl. Druckstoss)</t>
    </r>
  </si>
  <si>
    <t>theoretischer Systemprüfdruck STP (MDPc + 1,  bzw. MDPa + 5)</t>
  </si>
  <si>
    <t>massgebender Prüfdruck STP an der tiefsten Stelle</t>
  </si>
  <si>
    <t>Max. STP</t>
  </si>
  <si>
    <r>
      <t>massgebender System</t>
    </r>
    <r>
      <rPr>
        <u/>
        <sz val="10"/>
        <rFont val="Arial"/>
        <family val="2"/>
      </rPr>
      <t>betriebsdruck</t>
    </r>
    <r>
      <rPr>
        <sz val="10"/>
        <rFont val="Arial"/>
        <family val="2"/>
      </rPr>
      <t xml:space="preserve"> MDP</t>
    </r>
    <r>
      <rPr>
        <vertAlign val="subscript"/>
        <sz val="10"/>
        <rFont val="Arial"/>
        <family val="2"/>
      </rPr>
      <t>a oder c</t>
    </r>
    <r>
      <rPr>
        <sz val="10"/>
        <rFont val="Arial"/>
        <family val="2"/>
      </rPr>
      <t xml:space="preserve"> (inkl. Druckstoss)</t>
    </r>
  </si>
  <si>
    <t>min. DP +2 bar</t>
  </si>
  <si>
    <t>vor Druckabsenkung</t>
  </si>
  <si>
    <t>DP max. PN -2 bar =</t>
  </si>
  <si>
    <t>Rohrwandtemperatur von 20° C.</t>
  </si>
  <si>
    <t>Der Prüfdruck bezieht sich auf eine</t>
  </si>
  <si>
    <t>Sollkurve Kontraktionsdruckprüfung</t>
  </si>
  <si>
    <r>
      <t xml:space="preserve">Druckabfallprüfung (Entlüftungskontrolle)   </t>
    </r>
    <r>
      <rPr>
        <b/>
        <sz val="10"/>
        <rFont val="Symbol"/>
        <family val="1"/>
        <charset val="2"/>
      </rPr>
      <t>D</t>
    </r>
    <r>
      <rPr>
        <b/>
        <sz val="10"/>
        <rFont val="Arial"/>
        <family val="2"/>
      </rPr>
      <t>V</t>
    </r>
    <r>
      <rPr>
        <b/>
        <vertAlign val="subscript"/>
        <sz val="10"/>
        <rFont val="Arial"/>
        <family val="2"/>
      </rPr>
      <t>ab</t>
    </r>
    <r>
      <rPr>
        <b/>
        <sz val="10"/>
        <rFont val="Arial"/>
        <family val="2"/>
      </rPr>
      <t xml:space="preserve"> </t>
    </r>
    <r>
      <rPr>
        <b/>
        <sz val="10"/>
        <rFont val="Symbol"/>
        <family val="1"/>
        <charset val="2"/>
      </rPr>
      <t>£</t>
    </r>
    <r>
      <rPr>
        <b/>
        <sz val="10"/>
        <rFont val="Arial"/>
        <family val="2"/>
      </rPr>
      <t xml:space="preserve"> </t>
    </r>
    <r>
      <rPr>
        <b/>
        <sz val="10"/>
        <rFont val="Symbol"/>
        <family val="1"/>
        <charset val="2"/>
      </rPr>
      <t>D</t>
    </r>
    <r>
      <rPr>
        <b/>
        <sz val="10"/>
        <rFont val="Arial"/>
        <family val="2"/>
      </rPr>
      <t>V</t>
    </r>
    <r>
      <rPr>
        <b/>
        <vertAlign val="subscript"/>
        <sz val="10"/>
        <rFont val="Arial"/>
        <family val="2"/>
      </rPr>
      <t>zul</t>
    </r>
    <r>
      <rPr>
        <b/>
        <sz val="10"/>
        <rFont val="Arial"/>
        <family val="2"/>
      </rPr>
      <t xml:space="preserve"> </t>
    </r>
  </si>
  <si>
    <t>max. Druckabfall (20%)</t>
  </si>
  <si>
    <t>min. Restdruck =</t>
  </si>
  <si>
    <r>
      <rPr>
        <sz val="10"/>
        <rFont val="Arial"/>
        <family val="2"/>
      </rPr>
      <t xml:space="preserve">zul. Wassermenge </t>
    </r>
    <r>
      <rPr>
        <sz val="10"/>
        <rFont val="Symbol"/>
        <family val="1"/>
        <charset val="2"/>
      </rPr>
      <t>D</t>
    </r>
    <r>
      <rPr>
        <sz val="10"/>
        <rFont val="Arial"/>
        <family val="2"/>
      </rPr>
      <t>V</t>
    </r>
    <r>
      <rPr>
        <vertAlign val="subscript"/>
        <sz val="10"/>
        <rFont val="Arial"/>
        <family val="2"/>
      </rPr>
      <t>zul</t>
    </r>
    <r>
      <rPr>
        <sz val="10"/>
        <rFont val="Arial"/>
        <family val="2"/>
      </rPr>
      <t xml:space="preserve"> =</t>
    </r>
  </si>
  <si>
    <t>Prüfbeginn/Befüllung (1)</t>
  </si>
  <si>
    <t>vor Druckaufbau (1)</t>
  </si>
  <si>
    <t>nach Druckaufbau (2)</t>
  </si>
  <si>
    <t>nach Druckhaltephase (3)</t>
  </si>
  <si>
    <t>nach Druckabsenkung (5)</t>
  </si>
  <si>
    <t>10' nach Druckabsenkung (6)</t>
  </si>
  <si>
    <t>20' nach Druckabsenkung (6)</t>
  </si>
  <si>
    <t>30' nach Druckabsenkung (6)</t>
  </si>
  <si>
    <t>60' (nur bei Verlängerung) (7)</t>
  </si>
  <si>
    <t>90' (nur bei Verlängerung) (7)</t>
  </si>
  <si>
    <r>
      <t xml:space="preserve">Wasservol. </t>
    </r>
    <r>
      <rPr>
        <u/>
        <sz val="10"/>
        <rFont val="Symbol"/>
        <family val="1"/>
        <charset val="2"/>
      </rPr>
      <t>D</t>
    </r>
    <r>
      <rPr>
        <u/>
        <sz val="10"/>
        <rFont val="Arial"/>
        <family val="2"/>
      </rPr>
      <t>V</t>
    </r>
    <r>
      <rPr>
        <u/>
        <vertAlign val="subscript"/>
        <sz val="10"/>
        <rFont val="Arial"/>
        <family val="2"/>
      </rPr>
      <t>zul</t>
    </r>
  </si>
  <si>
    <r>
      <t xml:space="preserve">max. zul. Druckabfall </t>
    </r>
    <r>
      <rPr>
        <sz val="10"/>
        <rFont val="Symbol"/>
        <family val="1"/>
        <charset val="2"/>
      </rPr>
      <t>D</t>
    </r>
    <r>
      <rPr>
        <sz val="10"/>
        <rFont val="Arial"/>
        <family val="2"/>
      </rPr>
      <t xml:space="preserve">p </t>
    </r>
    <r>
      <rPr>
        <i/>
        <sz val="10"/>
        <rFont val="Arial"/>
        <family val="2"/>
      </rPr>
      <t>(4)</t>
    </r>
    <r>
      <rPr>
        <sz val="10"/>
        <rFont val="Arial"/>
        <family val="2"/>
      </rPr>
      <t xml:space="preserve"> = 0.2 * Prüfdruck STP = </t>
    </r>
    <r>
      <rPr>
        <u/>
        <sz val="10"/>
        <rFont val="Arial"/>
        <family val="2"/>
      </rPr>
      <t/>
    </r>
  </si>
  <si>
    <r>
      <t xml:space="preserve">min. Restdruck STP - </t>
    </r>
    <r>
      <rPr>
        <sz val="10"/>
        <rFont val="Symbol"/>
        <family val="1"/>
        <charset val="2"/>
      </rPr>
      <t>D</t>
    </r>
    <r>
      <rPr>
        <sz val="10"/>
        <rFont val="Arial"/>
        <family val="2"/>
      </rPr>
      <t xml:space="preserve">p </t>
    </r>
    <r>
      <rPr>
        <i/>
        <sz val="10"/>
        <rFont val="Arial"/>
        <family val="2"/>
      </rPr>
      <t>(5)</t>
    </r>
    <r>
      <rPr>
        <sz val="10"/>
        <rFont val="Arial"/>
        <family val="2"/>
      </rPr>
      <t xml:space="preserve"> =</t>
    </r>
  </si>
  <si>
    <t>Um die Verlegesicherheit zusätzlich zu optimieren, haben wir für Teilnehmer an unseren Kursen das VKR-Druckprüfungsprotokoll für Wasserleitungen aus PE nach der W4 Teil 3 (Ausgabe März 2013) geschaffen, das unter www.vkr.ch zum Download bereitgestellt ist und bei der Ausführung von Verlegearbeiten verwendet werden kann.</t>
  </si>
  <si>
    <t>(weitere Infos unter www.vkr.ch)</t>
  </si>
  <si>
    <t>Der VKR (Verband Kunststoff-Rohre und -Rohrleitungsteile) ist der Repräsentant der schweizerischen Kunststoff-Rohrleitungs- und -Fitting-Industrie und wird von 28 Mitgliedfirmen getragen, die im Rohrleitungsbereich mehr als 1000 Mitarbeiter beschäftigen. Der VKR ist Mitglied des europäischen Verbandes der Kunststoffrohr- und -Fittinghersteller TEPPFA in Brüssel. Im VKR sind Schweizer Hersteller von Kunststoff-Rohren und -Rohrleitungsteilen, Werksvertretungen von ausländischen Herstellern sowie Zulieferanten von Rohstoffen und Maschinen für den Rohrbereich zusammengeschlossen. Die von ihnen gelieferten Produkte werden in den verschiedensten Anwendungsbereichen eingesetzt:</t>
  </si>
  <si>
    <t>Abmessungen von PE-Rohren: (Masstabelle)</t>
  </si>
  <si>
    <t>PE 100/ PE100-RC</t>
  </si>
  <si>
    <t>S 5, SDR 11</t>
  </si>
  <si>
    <t>S 8, SDR 17</t>
  </si>
  <si>
    <t>Hauptprüfung</t>
  </si>
  <si>
    <t>Zulässiger Druckabfall</t>
  </si>
  <si>
    <t>Rohr-</t>
  </si>
  <si>
    <t>werkstoff</t>
  </si>
  <si>
    <t>SDR/</t>
  </si>
  <si>
    <t>serie</t>
  </si>
  <si>
    <t>MDP</t>
  </si>
  <si>
    <t>[bar]</t>
  </si>
  <si>
    <r>
      <t>d</t>
    </r>
    <r>
      <rPr>
        <b/>
        <vertAlign val="subscript"/>
        <sz val="11"/>
        <rFont val="Arial"/>
        <family val="2"/>
      </rPr>
      <t>n</t>
    </r>
  </si>
  <si>
    <t>[h]</t>
  </si>
  <si>
    <r>
      <t>Δp</t>
    </r>
    <r>
      <rPr>
        <b/>
        <vertAlign val="subscript"/>
        <sz val="11"/>
        <rFont val="Arial"/>
        <family val="2"/>
      </rPr>
      <t>zul</t>
    </r>
  </si>
  <si>
    <t>[bar] bzw. [bar/h]</t>
  </si>
  <si>
    <t>&lt;160</t>
  </si>
  <si>
    <t>0.1 bar/h*</t>
  </si>
  <si>
    <t>160 - 400</t>
  </si>
  <si>
    <t>&gt;400</t>
  </si>
  <si>
    <t xml:space="preserve">PE100/ </t>
  </si>
  <si>
    <t xml:space="preserve">PE100-RC </t>
  </si>
  <si>
    <t>1/8</t>
  </si>
  <si>
    <t>Anlage 8.1.5</t>
  </si>
  <si>
    <t>2/8</t>
  </si>
  <si>
    <r>
      <t>d</t>
    </r>
    <r>
      <rPr>
        <vertAlign val="subscript"/>
        <sz val="11"/>
        <rFont val="Arial"/>
        <family val="2"/>
      </rPr>
      <t>i</t>
    </r>
  </si>
  <si>
    <r>
      <t>Elastizitätsmodul PE 80 = 800 N/mm</t>
    </r>
    <r>
      <rPr>
        <vertAlign val="superscript"/>
        <sz val="11"/>
        <rFont val="Arial"/>
        <family val="2"/>
      </rPr>
      <t>2</t>
    </r>
    <r>
      <rPr>
        <sz val="11"/>
        <rFont val="Arial"/>
        <family val="2"/>
      </rPr>
      <t xml:space="preserve">  / PE 100 bzw. PE100-RC = 1200 N/mm</t>
    </r>
    <r>
      <rPr>
        <vertAlign val="superscript"/>
        <sz val="11"/>
        <rFont val="Arial"/>
        <family val="2"/>
      </rPr>
      <t xml:space="preserve">2 </t>
    </r>
  </si>
  <si>
    <r>
      <t>d</t>
    </r>
    <r>
      <rPr>
        <b/>
        <vertAlign val="subscript"/>
        <sz val="10"/>
        <rFont val="Arial"/>
        <family val="2"/>
      </rPr>
      <t>n</t>
    </r>
  </si>
  <si>
    <t>[mm]</t>
  </si>
  <si>
    <t>Serie 12.5 / SDR 26</t>
  </si>
  <si>
    <t>PE100/ PE100-RC S 3.2/ SDR7.4</t>
  </si>
  <si>
    <t>PE100/ PE100-RC S8/ SDR17</t>
  </si>
  <si>
    <t>PE100/ PE100-RC S12.5/ SDR26</t>
  </si>
  <si>
    <t>*</t>
  </si>
  <si>
    <t>Leitfaden RL-02</t>
  </si>
  <si>
    <t>PE-Druckrohre</t>
  </si>
  <si>
    <r>
      <t xml:space="preserve">Druckprüfungsprotokoll 
für Wasserleitungen aus PE 
nach W4 </t>
    </r>
    <r>
      <rPr>
        <sz val="14"/>
        <color rgb="FF000000"/>
        <rFont val="Arial"/>
        <family val="2"/>
      </rPr>
      <t>(März 2013)</t>
    </r>
  </si>
  <si>
    <t>Prüfwerte im Normalverfahren</t>
  </si>
  <si>
    <r>
      <t>d</t>
    </r>
    <r>
      <rPr>
        <b/>
        <vertAlign val="subscript"/>
        <sz val="10"/>
        <rFont val="Arial"/>
        <family val="2"/>
      </rPr>
      <t>em,min</t>
    </r>
  </si>
  <si>
    <r>
      <t>d</t>
    </r>
    <r>
      <rPr>
        <b/>
        <vertAlign val="subscript"/>
        <sz val="10"/>
        <rFont val="Arial"/>
        <family val="2"/>
      </rPr>
      <t>em,max</t>
    </r>
  </si>
  <si>
    <r>
      <t>e</t>
    </r>
    <r>
      <rPr>
        <b/>
        <vertAlign val="subscript"/>
        <sz val="10"/>
        <rFont val="Arial"/>
        <family val="2"/>
      </rPr>
      <t>min</t>
    </r>
  </si>
  <si>
    <r>
      <t>e</t>
    </r>
    <r>
      <rPr>
        <b/>
        <vertAlign val="subscript"/>
        <sz val="10"/>
        <rFont val="Arial"/>
        <family val="2"/>
      </rPr>
      <t>max</t>
    </r>
  </si>
  <si>
    <t>Aussendurchmesser</t>
  </si>
  <si>
    <t>? bar</t>
  </si>
  <si>
    <t>PE100/ PE100-RC S5/ SDR11</t>
  </si>
  <si>
    <t>Protokoll-Kontraktionsverfahren</t>
  </si>
  <si>
    <t>PE-Abmessungen</t>
  </si>
  <si>
    <t>Masstabelle &amp; errechnete Mittelwerte</t>
  </si>
  <si>
    <t>Vorlage zum Ausfüllen per Hand oder am PC</t>
  </si>
  <si>
    <t>Prüfwerte Normalverfahren</t>
  </si>
  <si>
    <t>Protokoll-Normalverfahren</t>
  </si>
  <si>
    <t>gelbe Felder = Eingabefelder</t>
  </si>
  <si>
    <t>blaue Felder = errechnete Werte</t>
  </si>
  <si>
    <t xml:space="preserve">Download von der Homepage www.vkr.ch. Das Copyright dieses Protokolls und der dazugehörenden Daten liegt beim VKR. </t>
  </si>
  <si>
    <t>PE 100, Serie 3.2, PN 25</t>
  </si>
  <si>
    <t>PE 100, Serie 12.5, PN 6</t>
  </si>
  <si>
    <t>STP-Vorpr.</t>
  </si>
  <si>
    <t>STP-Hauptpr.</t>
  </si>
  <si>
    <t>Vor Wasserentnahme</t>
  </si>
  <si>
    <t>nach Wasserentnahme</t>
  </si>
  <si>
    <t>Prüfdauer</t>
  </si>
  <si>
    <t>12Std.</t>
  </si>
  <si>
    <t>Vorprüfung/ Druckabfallprüfung</t>
  </si>
  <si>
    <r>
      <t xml:space="preserve">STP </t>
    </r>
    <r>
      <rPr>
        <b/>
        <vertAlign val="subscript"/>
        <sz val="10"/>
        <rFont val="Arial"/>
        <family val="2"/>
      </rPr>
      <t>Vorpr.</t>
    </r>
  </si>
  <si>
    <r>
      <t xml:space="preserve">STP </t>
    </r>
    <r>
      <rPr>
        <b/>
        <vertAlign val="subscript"/>
        <sz val="10"/>
        <rFont val="Arial"/>
        <family val="2"/>
      </rPr>
      <t>Hauptpr.</t>
    </r>
  </si>
  <si>
    <t>Dauer Hauptpr.</t>
  </si>
  <si>
    <t>Prüfbeginn</t>
  </si>
  <si>
    <t>Prüfende</t>
  </si>
  <si>
    <t>nach 1/3 der Prüfdauer</t>
  </si>
  <si>
    <t>nach 2/3 der Prüfdauer</t>
  </si>
  <si>
    <r>
      <t>zulässiger Druckabfall Δp</t>
    </r>
    <r>
      <rPr>
        <b/>
        <vertAlign val="subscript"/>
        <sz val="9"/>
        <rFont val="Arial"/>
        <family val="2"/>
      </rPr>
      <t>zul</t>
    </r>
  </si>
  <si>
    <t>gemessener Druckabfall</t>
  </si>
  <si>
    <r>
      <t>NORMALVERFAHREN für Wasserleitungen aus PE grösser d</t>
    </r>
    <r>
      <rPr>
        <b/>
        <vertAlign val="subscript"/>
        <sz val="11.5"/>
        <rFont val="Arial"/>
        <family val="2"/>
      </rPr>
      <t>n</t>
    </r>
    <r>
      <rPr>
        <b/>
        <sz val="11.5"/>
        <rFont val="Arial"/>
        <family val="2"/>
      </rPr>
      <t xml:space="preserve"> 400 mm</t>
    </r>
  </si>
  <si>
    <r>
      <t>KONTRAKTIONSVERFAHREN für Wasserleitungen aus PE bis d</t>
    </r>
    <r>
      <rPr>
        <b/>
        <vertAlign val="subscript"/>
        <sz val="11.5"/>
        <rFont val="Arial"/>
        <family val="2"/>
      </rPr>
      <t>n</t>
    </r>
    <r>
      <rPr>
        <b/>
        <sz val="11.5"/>
        <rFont val="Arial"/>
        <family val="2"/>
      </rPr>
      <t xml:space="preserve"> 400 mm</t>
    </r>
  </si>
  <si>
    <t>Handaufzeichnung für Kontraktionsverfahren:</t>
  </si>
  <si>
    <t>STP-Maximalwerte für Vor- &amp; Hauptprüfung</t>
  </si>
  <si>
    <t>Protokolle: (Kontraktions- und Normal-Verfahren)</t>
  </si>
  <si>
    <t xml:space="preserve">Diese Protokollvorlagen können Sie direkt am PC ausfüllen. Springen Sie zu diesem Zweck mit dem Tabulator direkt auf die gelben Felder, bei denen Eintragungen gemacht werden können. Dabei werden die nötigen Parameter überprüft und andere berechnet (z.B.: abzulassende Wassermenge, Prüfdruck, Druckabfall usw.). 
Die erforderlichen restlichen Daten müssen während der Druckprüfung vor Ort von Hand eingetragen werden. Natürlich kann das Protokoll auch leer ausgedruckt werden. Dies erfolgt im „schwarz-weiss-Druck". </t>
  </si>
  <si>
    <t>Prüfwerte-Normalverfahren:</t>
  </si>
  <si>
    <t>Diese Übersicht stellt die wichtigen Prüfparameter beim Normalverfahren von PE-Rohrleitungen zusammen und gibt die max. zulässigen Systemprüfdrücke für die unterschiedlichen Rohrserien/ SDR-Stufen an.</t>
  </si>
  <si>
    <t>* abweichend ist bei der Anwendung in der Gas- und Wasserversorgung gemäss SVGW eine min. Wanddicke von 3 mm vorgegeben.</t>
  </si>
  <si>
    <r>
      <t>Werte für die Druckabsenkung 𝛥p</t>
    </r>
    <r>
      <rPr>
        <b/>
        <vertAlign val="subscript"/>
        <sz val="12"/>
        <rFont val="Arial"/>
        <family val="2"/>
      </rPr>
      <t>ab</t>
    </r>
  </si>
  <si>
    <t>Detaillierte Beschreibung des Normalverfahrens</t>
  </si>
  <si>
    <t>Durchführung-Normalverfahren</t>
  </si>
  <si>
    <t>Durchführung Normalverfahren</t>
  </si>
  <si>
    <t>Das Normalverfahren (für PE nur bei dn &gt; 400mm oder Volumen &gt; 20m3) anzuwenden ist, wird detailliert bzgl. Vorprüfung, Druckabfallprüfung und Hauptprüfung beschrieben. Die wesentlichen Parameter sind im Druckverlauf dargestellt.</t>
  </si>
  <si>
    <t>Aarau, im August 2017</t>
  </si>
  <si>
    <t>Änderungen: Aug. 17</t>
  </si>
  <si>
    <t xml:space="preserve">© Copyright by VKR, Verband Kunststoff-Rohre und –Rohrleitungsteile     (08.2017)          </t>
  </si>
  <si>
    <t>9/9</t>
  </si>
  <si>
    <t>8/9</t>
  </si>
  <si>
    <t>7/9</t>
  </si>
  <si>
    <t>6/9</t>
  </si>
  <si>
    <t>5/9</t>
  </si>
  <si>
    <t>4/9</t>
  </si>
  <si>
    <t>3/9</t>
  </si>
  <si>
    <t>2/9</t>
  </si>
  <si>
    <t>1/9</t>
  </si>
  <si>
    <r>
      <t>Druckabsenkung Δp</t>
    </r>
    <r>
      <rPr>
        <b/>
        <vertAlign val="subscript"/>
        <sz val="10"/>
        <rFont val="Arial"/>
        <family val="2"/>
      </rPr>
      <t>abV</t>
    </r>
  </si>
  <si>
    <r>
      <rPr>
        <sz val="10"/>
        <rFont val="Arial"/>
        <family val="2"/>
      </rPr>
      <t xml:space="preserve">Errechnete zul. Wassermenge </t>
    </r>
    <r>
      <rPr>
        <sz val="10"/>
        <rFont val="Symbol"/>
        <family val="1"/>
        <charset val="2"/>
      </rPr>
      <t>D</t>
    </r>
    <r>
      <rPr>
        <sz val="10"/>
        <rFont val="Arial"/>
        <family val="2"/>
      </rPr>
      <t>V</t>
    </r>
    <r>
      <rPr>
        <vertAlign val="subscript"/>
        <sz val="10"/>
        <rFont val="Arial"/>
        <family val="2"/>
      </rPr>
      <t>zul</t>
    </r>
    <r>
      <rPr>
        <sz val="10"/>
        <rFont val="Arial"/>
        <family val="2"/>
      </rPr>
      <t xml:space="preserve"> =</t>
    </r>
  </si>
  <si>
    <t>Druckabsenkung nach ca. 1 Std. durchführen</t>
  </si>
  <si>
    <r>
      <t xml:space="preserve">gemessene Wassermenge </t>
    </r>
    <r>
      <rPr>
        <b/>
        <sz val="10"/>
        <rFont val="Symbol"/>
        <family val="1"/>
        <charset val="2"/>
      </rPr>
      <t>D</t>
    </r>
    <r>
      <rPr>
        <b/>
        <sz val="10"/>
        <rFont val="Arial"/>
        <family val="2"/>
      </rPr>
      <t>Vg =</t>
    </r>
  </si>
  <si>
    <r>
      <t xml:space="preserve">Druckabfallprüfung (Entlüftungskontrolle)   </t>
    </r>
    <r>
      <rPr>
        <b/>
        <sz val="10"/>
        <rFont val="Symbol"/>
        <family val="1"/>
        <charset val="2"/>
      </rPr>
      <t>D</t>
    </r>
    <r>
      <rPr>
        <b/>
        <sz val="10"/>
        <rFont val="Arial"/>
        <family val="2"/>
      </rPr>
      <t xml:space="preserve">Vg </t>
    </r>
    <r>
      <rPr>
        <b/>
        <sz val="10"/>
        <rFont val="Symbol"/>
        <family val="1"/>
        <charset val="2"/>
      </rPr>
      <t>£</t>
    </r>
    <r>
      <rPr>
        <b/>
        <sz val="10"/>
        <rFont val="Arial"/>
        <family val="2"/>
      </rPr>
      <t xml:space="preserve"> </t>
    </r>
    <r>
      <rPr>
        <b/>
        <sz val="10"/>
        <rFont val="Symbol"/>
        <family val="1"/>
        <charset val="2"/>
      </rPr>
      <t>D</t>
    </r>
    <r>
      <rPr>
        <b/>
        <sz val="10"/>
        <rFont val="Arial"/>
        <family val="2"/>
      </rPr>
      <t>V</t>
    </r>
    <r>
      <rPr>
        <b/>
        <vertAlign val="subscript"/>
        <sz val="10"/>
        <rFont val="Arial"/>
        <family val="2"/>
      </rPr>
      <t>zul</t>
    </r>
    <r>
      <rPr>
        <b/>
        <sz val="10"/>
        <rFont val="Arial"/>
        <family val="2"/>
      </rPr>
      <t xml:space="preserve"> </t>
    </r>
  </si>
  <si>
    <r>
      <t>Druckabsenkung Δp</t>
    </r>
    <r>
      <rPr>
        <b/>
        <vertAlign val="subscript"/>
        <sz val="10"/>
        <rFont val="Arial"/>
        <family val="2"/>
      </rPr>
      <t xml:space="preserve">abH </t>
    </r>
    <r>
      <rPr>
        <b/>
        <sz val="10"/>
        <rFont val="Arial"/>
        <family val="2"/>
      </rPr>
      <t>= 2 bar</t>
    </r>
  </si>
  <si>
    <r>
      <t>Druckprüfung        Δp</t>
    </r>
    <r>
      <rPr>
        <b/>
        <vertAlign val="subscript"/>
        <sz val="10"/>
        <rFont val="Arial"/>
        <family val="2"/>
      </rPr>
      <t>g</t>
    </r>
    <r>
      <rPr>
        <b/>
        <sz val="10"/>
        <rFont val="Arial"/>
        <family val="2"/>
      </rPr>
      <t xml:space="preserve">  ≤  Δp</t>
    </r>
    <r>
      <rPr>
        <b/>
        <vertAlign val="subscript"/>
        <sz val="10"/>
        <rFont val="Arial"/>
        <family val="2"/>
      </rPr>
      <t>zul</t>
    </r>
  </si>
  <si>
    <r>
      <t>zum Höchstdruck Δp</t>
    </r>
    <r>
      <rPr>
        <b/>
        <vertAlign val="subscript"/>
        <sz val="9"/>
        <rFont val="Arial"/>
        <family val="2"/>
      </rPr>
      <t>g</t>
    </r>
  </si>
  <si>
    <t>Werkstoff</t>
  </si>
  <si>
    <t>PE 80, Serie 5, PN 12.5</t>
  </si>
  <si>
    <t>PE 80, Serie 3.2, PN 16</t>
  </si>
  <si>
    <t>PE100/ PE100-RC S 5/ SDR11</t>
  </si>
  <si>
    <r>
      <t xml:space="preserve">Wichtige Abmessungen für Rohre aus PE </t>
    </r>
    <r>
      <rPr>
        <b/>
        <sz val="10"/>
        <rFont val="Arial"/>
        <family val="2"/>
      </rPr>
      <t>(gemäss EN12201-2)</t>
    </r>
  </si>
  <si>
    <t>S-5, SDR 11</t>
  </si>
  <si>
    <t>PE 80</t>
  </si>
  <si>
    <t>S-3.2, SDR 7.4</t>
  </si>
  <si>
    <t xml:space="preserve">PE80/ </t>
  </si>
  <si>
    <t>SDR11/ S5</t>
  </si>
  <si>
    <t>SDR7.4/ S3.2</t>
  </si>
  <si>
    <t>PE80</t>
  </si>
  <si>
    <t>PE100/ PE100-RC</t>
  </si>
  <si>
    <t>SDR17/ S8</t>
  </si>
  <si>
    <t>Für die Druckabfallprüfung (Entlüftungskontrolle) ist das zulässige Wasservolumen entsprechend Blatt 8 zu berechnen</t>
  </si>
  <si>
    <r>
      <t>e</t>
    </r>
    <r>
      <rPr>
        <b/>
        <vertAlign val="subscript"/>
        <sz val="10"/>
        <color rgb="FF0070C0"/>
        <rFont val="Arial"/>
        <family val="2"/>
      </rPr>
      <t>n</t>
    </r>
  </si>
  <si>
    <r>
      <t>d</t>
    </r>
    <r>
      <rPr>
        <b/>
        <vertAlign val="subscript"/>
        <sz val="10"/>
        <color rgb="FF0070C0"/>
        <rFont val="Arial"/>
        <family val="2"/>
      </rPr>
      <t>i,n</t>
    </r>
  </si>
  <si>
    <t>Nominelle Werte Wanddicke und Innendurchmesser</t>
  </si>
  <si>
    <t>oder Vollständigkeit. Eine entsprechende Gewähr wird nicht übernommen.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</si>
</sst>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0.0"/>
    <numFmt numFmtId="165" formatCode="0.000"/>
    <numFmt numFmtId="166" formatCode="General\ &quot;m&quot;"/>
    <numFmt numFmtId="167" formatCode="0.00\ &quot;Liter&quot;"/>
    <numFmt numFmtId="168" formatCode="General\ &quot;Teilstrecke(n)&quot;"/>
    <numFmt numFmtId="169" formatCode="0.0\ &quot;bar&quot;"/>
    <numFmt numFmtId="170" formatCode="_ * #,##0.000_ ;_ * \-#,##0.000_ ;_ * &quot;-&quot;??_ ;_ @_ "/>
    <numFmt numFmtId="171" formatCode="&quot;Leitungsinhalt (gerundet)&quot;\ * #,##0\ &quot;Liter&quot;"/>
    <numFmt numFmtId="172" formatCode="&quot;0,2 x&quot;\ 0.0\ &quot;=&quot;"/>
    <numFmt numFmtId="173" formatCode="00.00"/>
    <numFmt numFmtId="174" formatCode="&quot;Druck  &quot;\ 00.00"/>
    <numFmt numFmtId="175" formatCode="General\ &quot;Std.&quot;"/>
  </numFmts>
  <fonts count="79">
    <font>
      <sz val="10"/>
      <name val="Arial"/>
    </font>
    <font>
      <b/>
      <sz val="10"/>
      <name val="Arial"/>
      <family val="2"/>
    </font>
    <font>
      <sz val="10"/>
      <name val="Arial"/>
      <family val="2"/>
    </font>
    <font>
      <b/>
      <sz val="12"/>
      <name val="Arial"/>
      <family val="2"/>
    </font>
    <font>
      <b/>
      <vertAlign val="subscript"/>
      <sz val="12"/>
      <name val="Arial"/>
      <family val="2"/>
    </font>
    <font>
      <b/>
      <vertAlign val="subscript"/>
      <sz val="10"/>
      <name val="Arial"/>
      <family val="2"/>
    </font>
    <font>
      <b/>
      <sz val="10"/>
      <name val="Symbol"/>
      <family val="1"/>
      <charset val="2"/>
    </font>
    <font>
      <vertAlign val="subscript"/>
      <sz val="10"/>
      <name val="Arial"/>
      <family val="2"/>
    </font>
    <font>
      <sz val="8"/>
      <name val="Arial"/>
      <family val="2"/>
    </font>
    <font>
      <sz val="10"/>
      <name val="Arial"/>
      <family val="2"/>
    </font>
    <font>
      <sz val="10"/>
      <name val="MS Sans"/>
    </font>
    <font>
      <sz val="10"/>
      <name val="MS Sans Serif"/>
      <family val="2"/>
    </font>
    <font>
      <b/>
      <u/>
      <sz val="10"/>
      <name val="Arial"/>
      <family val="2"/>
    </font>
    <font>
      <b/>
      <sz val="10"/>
      <name val="Arial"/>
      <family val="2"/>
    </font>
    <font>
      <sz val="10"/>
      <name val="Symbol"/>
      <family val="1"/>
      <charset val="2"/>
    </font>
    <font>
      <u/>
      <sz val="10"/>
      <name val="Arial"/>
      <family val="2"/>
    </font>
    <font>
      <sz val="12"/>
      <name val="Arial"/>
      <family val="2"/>
    </font>
    <font>
      <b/>
      <sz val="36"/>
      <name val="Arial"/>
      <family val="2"/>
    </font>
    <font>
      <sz val="9"/>
      <name val="Arial"/>
      <family val="2"/>
    </font>
    <font>
      <b/>
      <sz val="9"/>
      <name val="Arial"/>
      <family val="2"/>
    </font>
    <font>
      <sz val="8"/>
      <name val="Wingdings"/>
      <charset val="2"/>
    </font>
    <font>
      <b/>
      <u/>
      <sz val="16"/>
      <name val="Arial"/>
      <family val="2"/>
    </font>
    <font>
      <sz val="9"/>
      <name val="Arial"/>
      <family val="2"/>
    </font>
    <font>
      <b/>
      <sz val="9"/>
      <name val="Arial"/>
      <family val="2"/>
    </font>
    <font>
      <b/>
      <sz val="8"/>
      <name val="Arial"/>
      <family val="2"/>
    </font>
    <font>
      <b/>
      <sz val="12"/>
      <name val="Symbol"/>
      <family val="1"/>
      <charset val="2"/>
    </font>
    <font>
      <b/>
      <sz val="8"/>
      <name val="Symbol"/>
      <family val="1"/>
      <charset val="2"/>
    </font>
    <font>
      <b/>
      <vertAlign val="subscript"/>
      <sz val="8"/>
      <name val="Arial"/>
      <family val="2"/>
    </font>
    <font>
      <b/>
      <vertAlign val="superscript"/>
      <sz val="8"/>
      <name val="Arial"/>
      <family val="2"/>
    </font>
    <font>
      <sz val="11"/>
      <name val="Arial"/>
      <family val="2"/>
    </font>
    <font>
      <b/>
      <sz val="11"/>
      <name val="Symbol"/>
      <family val="1"/>
      <charset val="2"/>
    </font>
    <font>
      <b/>
      <sz val="11"/>
      <name val="Arial"/>
      <family val="2"/>
    </font>
    <font>
      <sz val="11"/>
      <name val="Symbol"/>
      <family val="1"/>
      <charset val="2"/>
    </font>
    <font>
      <vertAlign val="subscript"/>
      <sz val="11"/>
      <name val="Arial"/>
      <family val="2"/>
    </font>
    <font>
      <vertAlign val="superscript"/>
      <sz val="11"/>
      <name val="Arial"/>
      <family val="2"/>
    </font>
    <font>
      <sz val="11"/>
      <name val="Arial"/>
      <family val="2"/>
    </font>
    <font>
      <b/>
      <u/>
      <sz val="10"/>
      <name val="Symbol"/>
      <family val="1"/>
      <charset val="2"/>
    </font>
    <font>
      <b/>
      <u/>
      <vertAlign val="subscript"/>
      <sz val="10"/>
      <name val="Arial"/>
      <family val="2"/>
    </font>
    <font>
      <b/>
      <sz val="24"/>
      <name val="Arial"/>
      <family val="2"/>
    </font>
    <font>
      <sz val="11"/>
      <color indexed="81"/>
      <name val="Tahoma"/>
      <family val="2"/>
    </font>
    <font>
      <b/>
      <sz val="10"/>
      <color indexed="81"/>
      <name val="Tahoma"/>
      <family val="2"/>
    </font>
    <font>
      <b/>
      <vertAlign val="subscript"/>
      <sz val="10"/>
      <color indexed="81"/>
      <name val="Tahoma"/>
      <family val="2"/>
    </font>
    <font>
      <b/>
      <sz val="11"/>
      <name val="Arial"/>
      <family val="2"/>
    </font>
    <font>
      <b/>
      <sz val="10"/>
      <color indexed="8"/>
      <name val="Arial"/>
      <family val="2"/>
    </font>
    <font>
      <b/>
      <vertAlign val="subscript"/>
      <sz val="11"/>
      <name val="Arial"/>
      <family val="2"/>
    </font>
    <font>
      <b/>
      <sz val="11.5"/>
      <name val="Arial"/>
      <family val="2"/>
    </font>
    <font>
      <sz val="7"/>
      <name val="Arial"/>
      <family val="2"/>
    </font>
    <font>
      <u/>
      <sz val="8"/>
      <name val="Arial"/>
      <family val="2"/>
    </font>
    <font>
      <sz val="6"/>
      <name val="Arial"/>
      <family val="2"/>
    </font>
    <font>
      <u/>
      <sz val="9"/>
      <name val="Arial"/>
      <family val="2"/>
    </font>
    <font>
      <u/>
      <sz val="10"/>
      <name val="Symbol"/>
      <family val="1"/>
      <charset val="2"/>
    </font>
    <font>
      <u/>
      <vertAlign val="subscript"/>
      <sz val="10"/>
      <name val="Arial"/>
      <family val="2"/>
    </font>
    <font>
      <i/>
      <sz val="10"/>
      <name val="Arial"/>
      <family val="2"/>
    </font>
    <font>
      <sz val="8"/>
      <color rgb="FFFF0000"/>
      <name val="Arial"/>
      <family val="2"/>
    </font>
    <font>
      <b/>
      <vertAlign val="subscript"/>
      <sz val="11.5"/>
      <name val="Arial"/>
      <family val="2"/>
    </font>
    <font>
      <b/>
      <sz val="11"/>
      <color rgb="FF000000"/>
      <name val="Arial"/>
      <family val="2"/>
    </font>
    <font>
      <sz val="11"/>
      <color rgb="FF000000"/>
      <name val="Arial"/>
      <family val="2"/>
    </font>
    <font>
      <sz val="14"/>
      <name val="Arial"/>
      <family val="2"/>
    </font>
    <font>
      <b/>
      <sz val="14"/>
      <name val="Arial"/>
      <family val="2"/>
    </font>
    <font>
      <b/>
      <sz val="10"/>
      <name val="Arial Narrow"/>
      <family val="2"/>
    </font>
    <font>
      <sz val="10"/>
      <name val="Arial Narrow"/>
      <family val="2"/>
    </font>
    <font>
      <sz val="12"/>
      <color rgb="FF000000"/>
      <name val="Arial"/>
      <family val="2"/>
    </font>
    <font>
      <sz val="14"/>
      <color rgb="FF000000"/>
      <name val="Arial"/>
      <family val="2"/>
    </font>
    <font>
      <b/>
      <sz val="14"/>
      <color rgb="FF000000"/>
      <name val="Arial"/>
      <family val="2"/>
    </font>
    <font>
      <b/>
      <sz val="10"/>
      <color rgb="FF000000"/>
      <name val="Arial"/>
      <family val="2"/>
    </font>
    <font>
      <b/>
      <sz val="12"/>
      <color rgb="FF0070C0"/>
      <name val="Arial"/>
      <family val="2"/>
    </font>
    <font>
      <sz val="10"/>
      <color rgb="FF0070C0"/>
      <name val="Arial"/>
      <family val="2"/>
    </font>
    <font>
      <b/>
      <sz val="10"/>
      <color rgb="FF0070C0"/>
      <name val="Arial"/>
      <family val="2"/>
    </font>
    <font>
      <b/>
      <vertAlign val="subscript"/>
      <sz val="10"/>
      <color rgb="FF0070C0"/>
      <name val="Arial"/>
      <family val="2"/>
    </font>
    <font>
      <b/>
      <i/>
      <sz val="10"/>
      <color rgb="FFFF0000"/>
      <name val="Bradley Hand ITC"/>
      <family val="4"/>
    </font>
    <font>
      <sz val="11"/>
      <color rgb="FFFF0000"/>
      <name val="Arial"/>
      <family val="2"/>
    </font>
    <font>
      <b/>
      <sz val="10"/>
      <color rgb="FFFF0000"/>
      <name val="Arial"/>
      <family val="2"/>
    </font>
    <font>
      <b/>
      <vertAlign val="subscript"/>
      <sz val="9"/>
      <name val="Arial"/>
      <family val="2"/>
    </font>
    <font>
      <b/>
      <sz val="10"/>
      <color theme="4"/>
      <name val="Arial"/>
      <family val="2"/>
    </font>
    <font>
      <u/>
      <sz val="10"/>
      <color theme="10"/>
      <name val="Arial"/>
      <family val="2"/>
    </font>
    <font>
      <u/>
      <sz val="10"/>
      <color theme="11"/>
      <name val="Arial"/>
      <family val="2"/>
    </font>
    <font>
      <b/>
      <sz val="12"/>
      <color rgb="FF000000"/>
      <name val="Arial"/>
      <family val="2"/>
    </font>
    <font>
      <b/>
      <u/>
      <sz val="8"/>
      <name val="Arial"/>
      <family val="2"/>
    </font>
    <font>
      <b/>
      <u/>
      <sz val="11"/>
      <name val="Arial"/>
      <family val="2"/>
    </font>
  </fonts>
  <fills count="13">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rgb="FFCCCCCC"/>
        <bgColor indexed="64"/>
      </patternFill>
    </fill>
    <fill>
      <patternFill patternType="solid">
        <fgColor rgb="FFDFDFDF"/>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medium">
        <color rgb="FFFFFFFF"/>
      </right>
      <top/>
      <bottom style="thick">
        <color rgb="FFFFFFFF"/>
      </bottom>
      <diagonal/>
    </border>
    <border>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diagonal/>
    </border>
    <border>
      <left style="thin">
        <color auto="1"/>
      </left>
      <right style="medium">
        <color auto="1"/>
      </right>
      <top/>
      <bottom style="medium">
        <color auto="1"/>
      </bottom>
      <diagonal/>
    </border>
    <border>
      <left/>
      <right/>
      <top style="thin">
        <color auto="1"/>
      </top>
      <bottom style="medium">
        <color rgb="FFFFFFFF"/>
      </bottom>
      <diagonal/>
    </border>
    <border>
      <left/>
      <right style="medium">
        <color rgb="FFFFFFFF"/>
      </right>
      <top style="thin">
        <color auto="1"/>
      </top>
      <bottom style="medium">
        <color rgb="FFFFFFFF"/>
      </bottom>
      <diagonal/>
    </border>
    <border>
      <left style="medium">
        <color rgb="FFFFFFFF"/>
      </left>
      <right/>
      <top style="thin">
        <color auto="1"/>
      </top>
      <bottom style="medium">
        <color rgb="FFFFFFFF"/>
      </bottom>
      <diagonal/>
    </border>
    <border>
      <left/>
      <right style="thin">
        <color auto="1"/>
      </right>
      <top style="thin">
        <color auto="1"/>
      </top>
      <bottom style="medium">
        <color rgb="FFFFFFFF"/>
      </bottom>
      <diagonal/>
    </border>
    <border>
      <left style="thin">
        <color auto="1"/>
      </left>
      <right style="medium">
        <color rgb="FFFFFFFF"/>
      </right>
      <top/>
      <bottom/>
      <diagonal/>
    </border>
    <border>
      <left style="thin">
        <color auto="1"/>
      </left>
      <right style="medium">
        <color rgb="FFFFFFFF"/>
      </right>
      <top/>
      <bottom style="thick">
        <color rgb="FFFFFFFF"/>
      </bottom>
      <diagonal/>
    </border>
    <border>
      <left/>
      <right style="thin">
        <color auto="1"/>
      </right>
      <top/>
      <bottom style="thick">
        <color rgb="FFFFFFFF"/>
      </bottom>
      <diagonal/>
    </border>
    <border>
      <left/>
      <right style="thin">
        <color auto="1"/>
      </right>
      <top/>
      <bottom style="medium">
        <color rgb="FFFFFFFF"/>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style="medium">
        <color auto="1"/>
      </bottom>
      <diagonal/>
    </border>
    <border>
      <left/>
      <right style="medium">
        <color indexed="64"/>
      </right>
      <top style="medium">
        <color indexed="64"/>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rgb="FFFFFFFF"/>
      </right>
      <top style="thick">
        <color rgb="FFFFFFFF"/>
      </top>
      <bottom style="thin">
        <color theme="0"/>
      </bottom>
      <diagonal/>
    </border>
    <border>
      <left/>
      <right style="medium">
        <color rgb="FFFFFFFF"/>
      </right>
      <top style="thick">
        <color rgb="FFFFFFFF"/>
      </top>
      <bottom style="thin">
        <color theme="0"/>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10" fillId="0" borderId="0"/>
    <xf numFmtId="0" fontId="11" fillId="0" borderId="0"/>
    <xf numFmtId="0" fontId="74" fillId="0" borderId="0" applyNumberFormat="0" applyFill="0" applyBorder="0" applyAlignment="0" applyProtection="0"/>
    <xf numFmtId="0" fontId="75" fillId="0" borderId="0" applyNumberFormat="0" applyFill="0" applyBorder="0" applyAlignment="0" applyProtection="0"/>
  </cellStyleXfs>
  <cellXfs count="646">
    <xf numFmtId="0" fontId="0" fillId="0" borderId="0" xfId="0"/>
    <xf numFmtId="0" fontId="1" fillId="0" borderId="0" xfId="0" applyFont="1"/>
    <xf numFmtId="0" fontId="8" fillId="0" borderId="0" xfId="0" applyFont="1"/>
    <xf numFmtId="164" fontId="2" fillId="0" borderId="3" xfId="3" applyNumberFormat="1" applyFont="1" applyFill="1" applyBorder="1" applyAlignment="1" applyProtection="1">
      <alignment horizontal="center"/>
    </xf>
    <xf numFmtId="164" fontId="9" fillId="0" borderId="4" xfId="3" applyNumberFormat="1" applyFont="1" applyFill="1" applyBorder="1" applyAlignment="1" applyProtection="1">
      <alignment horizontal="center"/>
    </xf>
    <xf numFmtId="0" fontId="2" fillId="0" borderId="5" xfId="4" applyFont="1" applyFill="1" applyBorder="1" applyAlignment="1" applyProtection="1">
      <alignment horizontal="center"/>
    </xf>
    <xf numFmtId="164" fontId="2" fillId="2" borderId="7" xfId="3" applyNumberFormat="1" applyFont="1" applyFill="1" applyBorder="1" applyAlignment="1" applyProtection="1">
      <alignment horizontal="center"/>
    </xf>
    <xf numFmtId="164" fontId="9" fillId="2" borderId="8" xfId="3" applyNumberFormat="1" applyFont="1" applyFill="1" applyBorder="1" applyAlignment="1" applyProtection="1">
      <alignment horizontal="center"/>
    </xf>
    <xf numFmtId="0" fontId="2" fillId="2" borderId="9" xfId="4" applyFont="1" applyFill="1" applyBorder="1" applyAlignment="1" applyProtection="1">
      <alignment horizontal="center"/>
    </xf>
    <xf numFmtId="0" fontId="2" fillId="2" borderId="7" xfId="3" applyFont="1" applyFill="1" applyBorder="1" applyAlignment="1" applyProtection="1">
      <alignment horizontal="center"/>
    </xf>
    <xf numFmtId="164" fontId="9" fillId="0" borderId="8" xfId="3" applyNumberFormat="1" applyFont="1" applyFill="1" applyBorder="1" applyAlignment="1" applyProtection="1">
      <alignment horizontal="center"/>
    </xf>
    <xf numFmtId="0" fontId="2" fillId="0" borderId="9" xfId="4" applyFont="1" applyFill="1" applyBorder="1" applyAlignment="1" applyProtection="1">
      <alignment horizontal="center"/>
    </xf>
    <xf numFmtId="0" fontId="2" fillId="0" borderId="7" xfId="3" applyFont="1" applyFill="1" applyBorder="1" applyAlignment="1" applyProtection="1">
      <alignment horizontal="center"/>
    </xf>
    <xf numFmtId="164" fontId="2" fillId="0" borderId="7" xfId="3" applyNumberFormat="1" applyFont="1" applyBorder="1" applyAlignment="1" applyProtection="1">
      <alignment horizontal="center"/>
    </xf>
    <xf numFmtId="164" fontId="9" fillId="0" borderId="8" xfId="3" applyNumberFormat="1" applyFont="1" applyBorder="1" applyAlignment="1" applyProtection="1">
      <alignment horizontal="center"/>
    </xf>
    <xf numFmtId="0" fontId="2" fillId="0" borderId="9" xfId="4" applyFont="1" applyBorder="1" applyAlignment="1" applyProtection="1">
      <alignment horizontal="center"/>
    </xf>
    <xf numFmtId="0" fontId="2" fillId="0" borderId="7" xfId="3" applyFont="1" applyBorder="1" applyAlignment="1" applyProtection="1">
      <alignment horizontal="center"/>
    </xf>
    <xf numFmtId="164" fontId="9" fillId="2" borderId="10" xfId="3" applyNumberFormat="1" applyFont="1" applyFill="1" applyBorder="1" applyAlignment="1" applyProtection="1">
      <alignment horizontal="center"/>
    </xf>
    <xf numFmtId="164" fontId="9" fillId="0" borderId="7" xfId="3" applyNumberFormat="1" applyFont="1" applyBorder="1" applyAlignment="1" applyProtection="1">
      <alignment horizontal="center"/>
    </xf>
    <xf numFmtId="165" fontId="9" fillId="0" borderId="9" xfId="4" applyNumberFormat="1" applyFont="1" applyBorder="1" applyAlignment="1" applyProtection="1">
      <alignment horizontal="center"/>
    </xf>
    <xf numFmtId="164" fontId="9" fillId="2" borderId="7" xfId="3" applyNumberFormat="1" applyFont="1" applyFill="1" applyBorder="1" applyAlignment="1" applyProtection="1">
      <alignment horizontal="center"/>
    </xf>
    <xf numFmtId="165" fontId="9" fillId="2" borderId="9" xfId="4" applyNumberFormat="1" applyFont="1" applyFill="1" applyBorder="1" applyAlignment="1" applyProtection="1">
      <alignment horizontal="center"/>
    </xf>
    <xf numFmtId="164" fontId="9" fillId="2" borderId="12" xfId="3" applyNumberFormat="1" applyFont="1" applyFill="1" applyBorder="1" applyAlignment="1" applyProtection="1">
      <alignment horizontal="center"/>
    </xf>
    <xf numFmtId="165" fontId="9" fillId="2" borderId="13" xfId="4" applyNumberFormat="1" applyFont="1" applyFill="1" applyBorder="1" applyAlignment="1" applyProtection="1">
      <alignment horizontal="center"/>
    </xf>
    <xf numFmtId="0" fontId="0" fillId="0" borderId="0" xfId="0" applyBorder="1"/>
    <xf numFmtId="0" fontId="0" fillId="0" borderId="0" xfId="0" applyBorder="1" applyAlignment="1">
      <alignment horizontal="center"/>
    </xf>
    <xf numFmtId="0" fontId="9" fillId="0" borderId="0" xfId="0" applyFont="1"/>
    <xf numFmtId="0" fontId="9" fillId="0" borderId="0" xfId="0" applyFont="1" applyBorder="1"/>
    <xf numFmtId="0" fontId="2" fillId="0" borderId="0" xfId="0" applyFont="1" applyBorder="1"/>
    <xf numFmtId="0" fontId="9" fillId="0" borderId="15" xfId="0" applyFont="1" applyBorder="1"/>
    <xf numFmtId="0" fontId="0" fillId="0" borderId="16" xfId="0" applyBorder="1"/>
    <xf numFmtId="0" fontId="9" fillId="0" borderId="16" xfId="0" applyFont="1" applyBorder="1"/>
    <xf numFmtId="0" fontId="9" fillId="0" borderId="17" xfId="0" applyFont="1" applyBorder="1"/>
    <xf numFmtId="0" fontId="9" fillId="0" borderId="18" xfId="0" applyFont="1" applyBorder="1"/>
    <xf numFmtId="0" fontId="9" fillId="0" borderId="19" xfId="0" applyFont="1" applyBorder="1"/>
    <xf numFmtId="0" fontId="9" fillId="0" borderId="8" xfId="0" applyFont="1" applyBorder="1"/>
    <xf numFmtId="0" fontId="9" fillId="0" borderId="20" xfId="0" applyFont="1" applyBorder="1"/>
    <xf numFmtId="0" fontId="0" fillId="0" borderId="17" xfId="0" applyBorder="1"/>
    <xf numFmtId="0" fontId="0" fillId="0" borderId="18" xfId="0" applyBorder="1"/>
    <xf numFmtId="0" fontId="9" fillId="0" borderId="21" xfId="0" applyFont="1" applyBorder="1"/>
    <xf numFmtId="0" fontId="8" fillId="0" borderId="0" xfId="0" applyFont="1" applyBorder="1"/>
    <xf numFmtId="0" fontId="0" fillId="0" borderId="15" xfId="0" applyBorder="1"/>
    <xf numFmtId="0" fontId="1" fillId="0" borderId="0" xfId="0" applyFont="1" applyBorder="1"/>
    <xf numFmtId="0" fontId="13" fillId="0" borderId="0" xfId="0" applyFont="1" applyBorder="1" applyAlignment="1">
      <alignment horizontal="left"/>
    </xf>
    <xf numFmtId="0" fontId="1" fillId="0" borderId="0" xfId="0" applyFont="1" applyBorder="1" applyAlignment="1">
      <alignment horizontal="centerContinuous"/>
    </xf>
    <xf numFmtId="0" fontId="0" fillId="0" borderId="21" xfId="0" applyBorder="1"/>
    <xf numFmtId="0" fontId="0" fillId="0" borderId="20" xfId="0" applyBorder="1"/>
    <xf numFmtId="0" fontId="0" fillId="0" borderId="19" xfId="0" applyBorder="1"/>
    <xf numFmtId="0" fontId="0" fillId="0" borderId="8" xfId="0" applyBorder="1"/>
    <xf numFmtId="0" fontId="0" fillId="0" borderId="22" xfId="0" applyBorder="1"/>
    <xf numFmtId="0" fontId="2" fillId="0" borderId="0" xfId="0" applyFont="1"/>
    <xf numFmtId="0" fontId="17" fillId="0" borderId="21" xfId="0" applyFont="1" applyBorder="1"/>
    <xf numFmtId="0" fontId="0" fillId="0" borderId="15" xfId="0" applyBorder="1" applyAlignment="1"/>
    <xf numFmtId="0" fontId="0" fillId="0" borderId="15" xfId="0" applyBorder="1" applyAlignment="1">
      <alignment horizontal="center" vertical="center" wrapText="1"/>
    </xf>
    <xf numFmtId="0" fontId="8" fillId="0" borderId="16" xfId="0" applyFont="1" applyBorder="1"/>
    <xf numFmtId="0" fontId="0" fillId="0" borderId="0" xfId="0" applyAlignment="1">
      <alignment horizontal="right"/>
    </xf>
    <xf numFmtId="0" fontId="0" fillId="0" borderId="23" xfId="0" applyBorder="1"/>
    <xf numFmtId="0" fontId="1" fillId="0" borderId="23" xfId="0" applyFont="1" applyBorder="1" applyAlignment="1">
      <alignment horizontal="left"/>
    </xf>
    <xf numFmtId="0" fontId="13" fillId="0" borderId="0" xfId="0" applyFont="1" applyBorder="1"/>
    <xf numFmtId="0" fontId="0" fillId="0" borderId="24" xfId="0" applyBorder="1" applyAlignment="1">
      <alignment horizontal="centerContinuous"/>
    </xf>
    <xf numFmtId="0" fontId="0" fillId="0" borderId="25" xfId="0" applyBorder="1" applyAlignment="1">
      <alignment horizontal="centerContinuous"/>
    </xf>
    <xf numFmtId="0" fontId="1" fillId="0" borderId="26" xfId="3" applyFont="1" applyFill="1" applyBorder="1" applyAlignment="1" applyProtection="1">
      <alignment horizontal="center"/>
    </xf>
    <xf numFmtId="0" fontId="1" fillId="0" borderId="14" xfId="3" applyFont="1" applyBorder="1" applyAlignment="1" applyProtection="1">
      <alignment horizontal="center"/>
    </xf>
    <xf numFmtId="0" fontId="1" fillId="0" borderId="27" xfId="4" applyFont="1" applyBorder="1" applyAlignment="1" applyProtection="1">
      <alignment horizontal="center"/>
    </xf>
    <xf numFmtId="0" fontId="1" fillId="0" borderId="3" xfId="3" applyFont="1" applyFill="1" applyBorder="1" applyAlignment="1" applyProtection="1">
      <alignment horizontal="centerContinuous"/>
    </xf>
    <xf numFmtId="0" fontId="0" fillId="0" borderId="29" xfId="0" applyBorder="1" applyAlignment="1">
      <alignment horizontal="centerContinuous"/>
    </xf>
    <xf numFmtId="165" fontId="13" fillId="0" borderId="30" xfId="0" applyNumberFormat="1" applyFont="1" applyFill="1" applyBorder="1" applyAlignment="1">
      <alignment horizontal="center"/>
    </xf>
    <xf numFmtId="0" fontId="0" fillId="0" borderId="31" xfId="0" applyBorder="1"/>
    <xf numFmtId="0" fontId="0" fillId="0" borderId="29" xfId="0" applyBorder="1"/>
    <xf numFmtId="0" fontId="9" fillId="0" borderId="0" xfId="0" applyFont="1" applyFill="1" applyBorder="1"/>
    <xf numFmtId="0" fontId="0" fillId="0" borderId="0" xfId="0" applyFill="1" applyBorder="1"/>
    <xf numFmtId="0" fontId="13" fillId="0" borderId="0" xfId="0" applyFont="1" applyFill="1" applyBorder="1"/>
    <xf numFmtId="0" fontId="12" fillId="0" borderId="0" xfId="0" applyFont="1" applyBorder="1"/>
    <xf numFmtId="0" fontId="38" fillId="0" borderId="15" xfId="0" applyFont="1" applyBorder="1"/>
    <xf numFmtId="0" fontId="9" fillId="0" borderId="0" xfId="0" applyFont="1" applyFill="1"/>
    <xf numFmtId="0" fontId="9" fillId="0" borderId="18" xfId="0" applyFont="1" applyFill="1" applyBorder="1"/>
    <xf numFmtId="0" fontId="9" fillId="0" borderId="15" xfId="0" applyFont="1" applyBorder="1" applyAlignment="1">
      <alignment horizontal="right"/>
    </xf>
    <xf numFmtId="0" fontId="21" fillId="0" borderId="0" xfId="0" applyFont="1" applyBorder="1"/>
    <xf numFmtId="0" fontId="20" fillId="0" borderId="0" xfId="0" applyFont="1" applyBorder="1" applyAlignment="1">
      <alignment horizontal="right"/>
    </xf>
    <xf numFmtId="0" fontId="9" fillId="0" borderId="17" xfId="0" applyFont="1" applyFill="1" applyBorder="1"/>
    <xf numFmtId="0" fontId="21" fillId="0" borderId="15" xfId="0" applyFont="1" applyBorder="1"/>
    <xf numFmtId="0" fontId="8" fillId="0" borderId="0" xfId="0" applyFont="1" applyBorder="1" applyAlignment="1">
      <alignment horizontal="center"/>
    </xf>
    <xf numFmtId="0" fontId="3" fillId="0" borderId="15" xfId="0" applyFont="1" applyBorder="1" applyAlignment="1">
      <alignment horizontal="centerContinuous"/>
    </xf>
    <xf numFmtId="0" fontId="0" fillId="0" borderId="15" xfId="0" applyBorder="1" applyAlignment="1">
      <alignment horizontal="centerContinuous"/>
    </xf>
    <xf numFmtId="0" fontId="0" fillId="0" borderId="20" xfId="0" applyBorder="1" applyAlignment="1">
      <alignment horizontal="centerContinuous"/>
    </xf>
    <xf numFmtId="0" fontId="11" fillId="0" borderId="16" xfId="4" applyBorder="1"/>
    <xf numFmtId="0" fontId="6" fillId="0" borderId="15" xfId="0" applyFont="1" applyBorder="1"/>
    <xf numFmtId="0" fontId="29" fillId="0" borderId="17" xfId="0" applyFont="1" applyBorder="1"/>
    <xf numFmtId="0" fontId="30" fillId="0" borderId="0" xfId="0" applyFont="1" applyBorder="1"/>
    <xf numFmtId="0" fontId="29" fillId="0" borderId="0" xfId="0" applyFont="1" applyBorder="1"/>
    <xf numFmtId="0" fontId="29" fillId="0" borderId="18" xfId="0" applyFont="1" applyBorder="1"/>
    <xf numFmtId="0" fontId="32" fillId="0" borderId="0" xfId="0" applyFont="1" applyBorder="1"/>
    <xf numFmtId="0" fontId="13" fillId="3" borderId="0" xfId="0" applyFont="1" applyFill="1" applyBorder="1" applyAlignment="1">
      <alignment horizontal="center"/>
    </xf>
    <xf numFmtId="0" fontId="9" fillId="0" borderId="0" xfId="0" applyFont="1" applyBorder="1" applyProtection="1">
      <protection hidden="1"/>
    </xf>
    <xf numFmtId="0" fontId="9" fillId="0" borderId="21" xfId="0" applyFont="1" applyBorder="1" applyProtection="1">
      <protection hidden="1"/>
    </xf>
    <xf numFmtId="0" fontId="9" fillId="0" borderId="15" xfId="0" applyFont="1" applyBorder="1" applyProtection="1">
      <protection hidden="1"/>
    </xf>
    <xf numFmtId="0" fontId="0" fillId="0" borderId="15" xfId="0" applyBorder="1" applyProtection="1">
      <protection hidden="1"/>
    </xf>
    <xf numFmtId="0" fontId="9" fillId="0" borderId="20" xfId="0" applyFont="1" applyBorder="1" applyProtection="1">
      <protection hidden="1"/>
    </xf>
    <xf numFmtId="0" fontId="9" fillId="0" borderId="0" xfId="0" applyFont="1" applyProtection="1">
      <protection hidden="1"/>
    </xf>
    <xf numFmtId="0" fontId="9" fillId="0" borderId="17" xfId="0" applyFont="1" applyBorder="1" applyProtection="1">
      <protection hidden="1"/>
    </xf>
    <xf numFmtId="0" fontId="8" fillId="0" borderId="0" xfId="0" applyFont="1" applyBorder="1" applyProtection="1">
      <protection hidden="1"/>
    </xf>
    <xf numFmtId="0" fontId="0" fillId="0" borderId="0" xfId="0" applyBorder="1" applyProtection="1">
      <protection hidden="1"/>
    </xf>
    <xf numFmtId="0" fontId="9" fillId="0" borderId="18" xfId="0" applyFont="1" applyBorder="1" applyProtection="1">
      <protection hidden="1"/>
    </xf>
    <xf numFmtId="0" fontId="8" fillId="0" borderId="0" xfId="0" applyFont="1" applyProtection="1">
      <protection hidden="1"/>
    </xf>
    <xf numFmtId="0" fontId="17" fillId="0" borderId="0" xfId="0" applyFont="1" applyBorder="1" applyProtection="1">
      <protection hidden="1"/>
    </xf>
    <xf numFmtId="0" fontId="16" fillId="0" borderId="0" xfId="0" applyFont="1" applyBorder="1" applyAlignment="1" applyProtection="1">
      <alignment horizontal="right"/>
      <protection hidden="1"/>
    </xf>
    <xf numFmtId="0" fontId="3" fillId="0" borderId="22" xfId="0" applyFont="1" applyBorder="1" applyAlignment="1" applyProtection="1">
      <protection hidden="1"/>
    </xf>
    <xf numFmtId="0" fontId="3" fillId="0" borderId="29" xfId="0" applyFont="1" applyBorder="1" applyAlignment="1" applyProtection="1">
      <alignment horizontal="centerContinuous"/>
      <protection hidden="1"/>
    </xf>
    <xf numFmtId="0" fontId="16" fillId="0" borderId="0" xfId="0" applyFont="1" applyProtection="1">
      <protection hidden="1"/>
    </xf>
    <xf numFmtId="0" fontId="13" fillId="0" borderId="35" xfId="0" applyFont="1" applyBorder="1" applyProtection="1">
      <protection hidden="1"/>
    </xf>
    <xf numFmtId="0" fontId="9" fillId="0" borderId="35" xfId="0" applyFont="1" applyBorder="1" applyProtection="1">
      <protection hidden="1"/>
    </xf>
    <xf numFmtId="0" fontId="0" fillId="0" borderId="0" xfId="0" applyProtection="1">
      <protection hidden="1"/>
    </xf>
    <xf numFmtId="0" fontId="13" fillId="0" borderId="36" xfId="0" applyFont="1" applyBorder="1" applyProtection="1">
      <protection hidden="1"/>
    </xf>
    <xf numFmtId="0" fontId="9" fillId="0" borderId="37" xfId="0" applyFont="1" applyBorder="1" applyProtection="1">
      <protection hidden="1"/>
    </xf>
    <xf numFmtId="0" fontId="13" fillId="0" borderId="37" xfId="0" applyFont="1" applyBorder="1" applyProtection="1">
      <protection hidden="1"/>
    </xf>
    <xf numFmtId="0" fontId="9" fillId="0" borderId="36" xfId="0" applyFont="1" applyBorder="1" applyProtection="1">
      <protection hidden="1"/>
    </xf>
    <xf numFmtId="0" fontId="13" fillId="0" borderId="36" xfId="0" applyFont="1" applyFill="1" applyBorder="1" applyAlignment="1" applyProtection="1">
      <alignment horizontal="center" vertical="center"/>
      <protection hidden="1"/>
    </xf>
    <xf numFmtId="0" fontId="9" fillId="0" borderId="0" xfId="0" applyFont="1" applyBorder="1" applyAlignment="1" applyProtection="1">
      <alignment horizontal="right"/>
      <protection hidden="1"/>
    </xf>
    <xf numFmtId="0" fontId="9" fillId="0" borderId="18" xfId="0" applyFont="1" applyBorder="1" applyAlignment="1" applyProtection="1">
      <protection hidden="1"/>
    </xf>
    <xf numFmtId="0" fontId="0" fillId="0" borderId="17" xfId="0" applyBorder="1" applyProtection="1">
      <protection hidden="1"/>
    </xf>
    <xf numFmtId="0" fontId="0" fillId="0" borderId="18" xfId="0" applyBorder="1" applyProtection="1">
      <protection hidden="1"/>
    </xf>
    <xf numFmtId="0" fontId="0" fillId="0" borderId="38" xfId="0" applyBorder="1" applyProtection="1">
      <protection hidden="1"/>
    </xf>
    <xf numFmtId="0" fontId="0" fillId="0" borderId="21" xfId="0" applyBorder="1" applyProtection="1">
      <protection hidden="1"/>
    </xf>
    <xf numFmtId="0" fontId="0" fillId="0" borderId="20" xfId="0" applyBorder="1" applyProtection="1">
      <protection hidden="1"/>
    </xf>
    <xf numFmtId="0" fontId="22" fillId="0" borderId="0" xfId="0" applyFont="1" applyBorder="1" applyProtection="1">
      <protection hidden="1"/>
    </xf>
    <xf numFmtId="0" fontId="18" fillId="0" borderId="0" xfId="0" applyFont="1" applyBorder="1" applyAlignment="1" applyProtection="1">
      <alignment horizontal="right"/>
      <protection hidden="1"/>
    </xf>
    <xf numFmtId="0" fontId="22" fillId="0" borderId="0" xfId="0" quotePrefix="1" applyFont="1" applyBorder="1" applyAlignment="1" applyProtection="1">
      <alignment horizontal="right"/>
      <protection hidden="1"/>
    </xf>
    <xf numFmtId="0" fontId="22" fillId="0" borderId="0" xfId="0" applyFont="1" applyProtection="1">
      <protection hidden="1"/>
    </xf>
    <xf numFmtId="0" fontId="22" fillId="0" borderId="0" xfId="0" applyFont="1" applyBorder="1" applyAlignment="1" applyProtection="1">
      <alignment horizontal="center"/>
      <protection hidden="1"/>
    </xf>
    <xf numFmtId="9" fontId="22" fillId="0" borderId="0" xfId="2" applyFont="1" applyBorder="1" applyAlignment="1" applyProtection="1">
      <alignment horizontal="centerContinuous"/>
      <protection hidden="1"/>
    </xf>
    <xf numFmtId="0" fontId="22" fillId="0" borderId="0" xfId="0" applyFont="1" applyBorder="1" applyAlignment="1" applyProtection="1">
      <protection hidden="1"/>
    </xf>
    <xf numFmtId="0" fontId="0" fillId="0" borderId="19" xfId="0" applyBorder="1" applyProtection="1">
      <protection hidden="1"/>
    </xf>
    <xf numFmtId="0" fontId="0" fillId="0" borderId="16" xfId="0" applyBorder="1" applyProtection="1">
      <protection hidden="1"/>
    </xf>
    <xf numFmtId="0" fontId="0" fillId="0" borderId="8" xfId="0" applyBorder="1" applyProtection="1">
      <protection hidden="1"/>
    </xf>
    <xf numFmtId="0" fontId="16" fillId="0" borderId="17" xfId="0" applyFont="1" applyBorder="1" applyProtection="1">
      <protection hidden="1"/>
    </xf>
    <xf numFmtId="0" fontId="16" fillId="0" borderId="0" xfId="0" applyFont="1" applyBorder="1" applyProtection="1">
      <protection hidden="1"/>
    </xf>
    <xf numFmtId="0" fontId="16" fillId="0" borderId="18" xfId="0" applyFont="1" applyBorder="1" applyProtection="1">
      <protection hidden="1"/>
    </xf>
    <xf numFmtId="0" fontId="35" fillId="0" borderId="0" xfId="0" applyFont="1" applyBorder="1" applyProtection="1">
      <protection hidden="1"/>
    </xf>
    <xf numFmtId="0" fontId="9" fillId="0" borderId="19" xfId="0" applyFont="1" applyBorder="1" applyProtection="1">
      <protection hidden="1"/>
    </xf>
    <xf numFmtId="0" fontId="9" fillId="0" borderId="16" xfId="0" applyFont="1" applyBorder="1" applyProtection="1">
      <protection hidden="1"/>
    </xf>
    <xf numFmtId="0" fontId="9" fillId="0" borderId="8" xfId="0" applyFont="1" applyBorder="1" applyProtection="1">
      <protection hidden="1"/>
    </xf>
    <xf numFmtId="0" fontId="13" fillId="0" borderId="15" xfId="0" applyFont="1" applyFill="1" applyBorder="1" applyProtection="1">
      <protection hidden="1"/>
    </xf>
    <xf numFmtId="0" fontId="9" fillId="0" borderId="0"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9" fillId="0" borderId="18" xfId="0" applyFont="1" applyFill="1" applyBorder="1" applyProtection="1">
      <protection hidden="1"/>
    </xf>
    <xf numFmtId="0" fontId="13" fillId="0" borderId="0" xfId="0" applyFont="1" applyFill="1" applyBorder="1" applyProtection="1">
      <protection hidden="1"/>
    </xf>
    <xf numFmtId="0" fontId="13" fillId="4" borderId="32" xfId="0" applyFont="1" applyFill="1" applyBorder="1" applyAlignment="1" applyProtection="1">
      <alignment horizontal="center"/>
      <protection locked="0" hidden="1"/>
    </xf>
    <xf numFmtId="0" fontId="9" fillId="0" borderId="0" xfId="0" applyFont="1" applyFill="1" applyProtection="1">
      <protection hidden="1"/>
    </xf>
    <xf numFmtId="0" fontId="13" fillId="0" borderId="0" xfId="0" applyFont="1" applyFill="1" applyAlignment="1" applyProtection="1">
      <alignment horizontal="right"/>
      <protection hidden="1"/>
    </xf>
    <xf numFmtId="164" fontId="13" fillId="5" borderId="32" xfId="0" applyNumberFormat="1" applyFont="1" applyFill="1" applyBorder="1" applyAlignment="1" applyProtection="1">
      <alignment horizontal="center"/>
      <protection hidden="1"/>
    </xf>
    <xf numFmtId="0" fontId="0" fillId="0" borderId="0" xfId="0" applyFill="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left"/>
      <protection hidden="1"/>
    </xf>
    <xf numFmtId="0" fontId="1" fillId="4" borderId="37" xfId="0" applyFont="1" applyFill="1" applyBorder="1" applyAlignment="1" applyProtection="1">
      <alignment horizontal="center"/>
      <protection locked="0" hidden="1"/>
    </xf>
    <xf numFmtId="164" fontId="9" fillId="5" borderId="37" xfId="0" applyNumberFormat="1" applyFont="1" applyFill="1" applyBorder="1" applyAlignment="1" applyProtection="1">
      <alignment horizontal="center"/>
      <protection hidden="1"/>
    </xf>
    <xf numFmtId="0" fontId="13" fillId="5" borderId="37" xfId="0" applyFont="1" applyFill="1" applyBorder="1" applyAlignment="1" applyProtection="1">
      <alignment horizontal="center"/>
      <protection hidden="1"/>
    </xf>
    <xf numFmtId="164" fontId="9" fillId="0" borderId="0" xfId="0" applyNumberFormat="1" applyFont="1" applyBorder="1" applyAlignment="1" applyProtection="1">
      <alignment horizontal="left"/>
      <protection hidden="1"/>
    </xf>
    <xf numFmtId="166" fontId="1" fillId="4" borderId="37" xfId="0" applyNumberFormat="1" applyFont="1" applyFill="1" applyBorder="1" applyAlignment="1" applyProtection="1">
      <alignment horizontal="right"/>
      <protection locked="0" hidden="1"/>
    </xf>
    <xf numFmtId="170" fontId="2" fillId="5" borderId="37" xfId="1" quotePrefix="1" applyNumberFormat="1" applyFill="1" applyBorder="1" applyProtection="1">
      <protection hidden="1"/>
    </xf>
    <xf numFmtId="164" fontId="0" fillId="0" borderId="0" xfId="0" applyNumberFormat="1" applyFill="1" applyProtection="1">
      <protection hidden="1"/>
    </xf>
    <xf numFmtId="166" fontId="1" fillId="4" borderId="39" xfId="0" applyNumberFormat="1" applyFont="1" applyFill="1" applyBorder="1" applyAlignment="1" applyProtection="1">
      <alignment horizontal="right"/>
      <protection locked="0" hidden="1"/>
    </xf>
    <xf numFmtId="168" fontId="13" fillId="0" borderId="0" xfId="0" applyNumberFormat="1" applyFont="1" applyBorder="1" applyAlignment="1" applyProtection="1">
      <alignment horizontal="centerContinuous"/>
      <protection hidden="1"/>
    </xf>
    <xf numFmtId="0" fontId="13" fillId="0" borderId="0" xfId="0" applyFont="1" applyBorder="1" applyAlignment="1" applyProtection="1">
      <alignment horizontal="centerContinuous"/>
      <protection hidden="1"/>
    </xf>
    <xf numFmtId="166" fontId="2" fillId="0" borderId="0" xfId="0" applyNumberFormat="1" applyFont="1" applyBorder="1" applyAlignment="1" applyProtection="1">
      <alignment horizontal="right"/>
      <protection hidden="1"/>
    </xf>
    <xf numFmtId="166" fontId="1" fillId="5" borderId="40" xfId="0" applyNumberFormat="1" applyFont="1" applyFill="1" applyBorder="1" applyAlignment="1" applyProtection="1">
      <alignment horizontal="right"/>
      <protection hidden="1"/>
    </xf>
    <xf numFmtId="166" fontId="1" fillId="0" borderId="0" xfId="0" applyNumberFormat="1" applyFont="1" applyFill="1" applyBorder="1" applyAlignment="1" applyProtection="1">
      <alignment horizontal="right"/>
      <protection hidden="1"/>
    </xf>
    <xf numFmtId="170" fontId="13" fillId="5" borderId="40" xfId="1" applyNumberFormat="1" applyFont="1" applyFill="1" applyBorder="1" applyProtection="1">
      <protection hidden="1"/>
    </xf>
    <xf numFmtId="0" fontId="13" fillId="0" borderId="0" xfId="0" applyFont="1" applyAlignment="1" applyProtection="1">
      <alignment horizontal="left"/>
      <protection hidden="1"/>
    </xf>
    <xf numFmtId="168" fontId="13" fillId="0" borderId="16" xfId="0" applyNumberFormat="1" applyFont="1" applyBorder="1" applyAlignment="1" applyProtection="1">
      <alignment horizontal="centerContinuous"/>
      <protection hidden="1"/>
    </xf>
    <xf numFmtId="0" fontId="13" fillId="0" borderId="16" xfId="0" applyFont="1" applyBorder="1" applyAlignment="1" applyProtection="1">
      <alignment horizontal="centerContinuous"/>
      <protection hidden="1"/>
    </xf>
    <xf numFmtId="0" fontId="2" fillId="0" borderId="16" xfId="0" applyFont="1" applyBorder="1" applyProtection="1">
      <protection hidden="1"/>
    </xf>
    <xf numFmtId="166" fontId="13" fillId="0" borderId="16" xfId="0" applyNumberFormat="1" applyFont="1" applyBorder="1" applyAlignment="1" applyProtection="1">
      <alignment horizontal="right"/>
      <protection hidden="1"/>
    </xf>
    <xf numFmtId="0" fontId="9" fillId="0" borderId="8" xfId="0" applyFont="1" applyBorder="1" applyAlignment="1" applyProtection="1">
      <alignment horizontal="right"/>
      <protection hidden="1"/>
    </xf>
    <xf numFmtId="0" fontId="12" fillId="0" borderId="0" xfId="0" applyFont="1" applyBorder="1" applyProtection="1">
      <protection hidden="1"/>
    </xf>
    <xf numFmtId="0" fontId="2" fillId="0" borderId="0" xfId="0" applyFont="1" applyBorder="1" applyProtection="1">
      <protection hidden="1"/>
    </xf>
    <xf numFmtId="166" fontId="13" fillId="0" borderId="0" xfId="0" applyNumberFormat="1" applyFont="1" applyBorder="1" applyAlignment="1" applyProtection="1">
      <alignment horizontal="right"/>
      <protection hidden="1"/>
    </xf>
    <xf numFmtId="0" fontId="9" fillId="0" borderId="18" xfId="0" applyFont="1" applyBorder="1" applyAlignment="1" applyProtection="1">
      <alignment horizontal="right"/>
      <protection hidden="1"/>
    </xf>
    <xf numFmtId="0" fontId="9" fillId="6" borderId="21" xfId="0" applyFont="1" applyFill="1" applyBorder="1" applyAlignment="1" applyProtection="1">
      <alignment horizontal="center"/>
      <protection hidden="1"/>
    </xf>
    <xf numFmtId="0" fontId="9" fillId="6" borderId="20" xfId="0" applyFont="1" applyFill="1" applyBorder="1" applyProtection="1">
      <protection hidden="1"/>
    </xf>
    <xf numFmtId="164" fontId="13" fillId="4" borderId="32" xfId="0" applyNumberFormat="1" applyFont="1" applyFill="1" applyBorder="1" applyAlignment="1" applyProtection="1">
      <alignment horizontal="center"/>
      <protection locked="0" hidden="1"/>
    </xf>
    <xf numFmtId="0" fontId="9" fillId="6" borderId="19" xfId="0" applyFont="1" applyFill="1" applyBorder="1" applyAlignment="1" applyProtection="1">
      <alignment horizontal="center"/>
      <protection hidden="1"/>
    </xf>
    <xf numFmtId="0" fontId="9" fillId="6" borderId="18" xfId="0" applyFont="1" applyFill="1" applyBorder="1" applyProtection="1">
      <protection hidden="1"/>
    </xf>
    <xf numFmtId="0" fontId="13" fillId="4" borderId="0" xfId="0" applyFont="1" applyFill="1" applyBorder="1" applyAlignment="1" applyProtection="1">
      <alignment horizontal="center" vertical="center"/>
      <protection locked="0" hidden="1"/>
    </xf>
    <xf numFmtId="0" fontId="0" fillId="0" borderId="0" xfId="0" applyBorder="1" applyAlignment="1" applyProtection="1">
      <alignment horizontal="right"/>
      <protection hidden="1"/>
    </xf>
    <xf numFmtId="0" fontId="0" fillId="0" borderId="0" xfId="0" applyAlignment="1" applyProtection="1">
      <alignment horizontal="center"/>
      <protection hidden="1"/>
    </xf>
    <xf numFmtId="164" fontId="13" fillId="5" borderId="32" xfId="0" quotePrefix="1" applyNumberFormat="1" applyFont="1" applyFill="1" applyBorder="1" applyAlignment="1" applyProtection="1">
      <alignment horizontal="center"/>
      <protection hidden="1"/>
    </xf>
    <xf numFmtId="0" fontId="8" fillId="0" borderId="17" xfId="0" applyFont="1" applyBorder="1" applyProtection="1">
      <protection hidden="1"/>
    </xf>
    <xf numFmtId="168" fontId="24" fillId="0" borderId="0" xfId="0" applyNumberFormat="1" applyFont="1" applyBorder="1" applyAlignment="1" applyProtection="1">
      <alignment horizontal="centerContinuous"/>
      <protection hidden="1"/>
    </xf>
    <xf numFmtId="0" fontId="24" fillId="0" borderId="0" xfId="0" applyFont="1" applyBorder="1" applyAlignment="1" applyProtection="1">
      <alignment horizontal="centerContinuous"/>
      <protection hidden="1"/>
    </xf>
    <xf numFmtId="166" fontId="24" fillId="0" borderId="0" xfId="0" applyNumberFormat="1" applyFont="1" applyBorder="1" applyAlignment="1" applyProtection="1">
      <alignment horizontal="right"/>
      <protection hidden="1"/>
    </xf>
    <xf numFmtId="0" fontId="8" fillId="0" borderId="18" xfId="0" applyFont="1" applyBorder="1" applyProtection="1">
      <protection hidden="1"/>
    </xf>
    <xf numFmtId="0" fontId="24" fillId="0" borderId="0" xfId="0" applyFont="1" applyAlignment="1" applyProtection="1">
      <alignment horizontal="center"/>
      <protection hidden="1"/>
    </xf>
    <xf numFmtId="164" fontId="0" fillId="6" borderId="41" xfId="0" applyNumberFormat="1" applyFill="1" applyBorder="1" applyAlignment="1" applyProtection="1">
      <alignment horizontal="center"/>
      <protection hidden="1"/>
    </xf>
    <xf numFmtId="0" fontId="0" fillId="0" borderId="0" xfId="0" quotePrefix="1" applyAlignment="1" applyProtection="1">
      <alignment horizontal="center"/>
      <protection hidden="1"/>
    </xf>
    <xf numFmtId="168" fontId="13" fillId="0" borderId="0" xfId="0" applyNumberFormat="1" applyFont="1" applyBorder="1" applyAlignment="1" applyProtection="1">
      <alignment horizontal="left"/>
      <protection hidden="1"/>
    </xf>
    <xf numFmtId="164" fontId="0" fillId="6" borderId="42" xfId="0" applyNumberFormat="1" applyFill="1" applyBorder="1" applyAlignment="1" applyProtection="1">
      <alignment horizontal="center"/>
      <protection hidden="1"/>
    </xf>
    <xf numFmtId="168" fontId="9" fillId="0" borderId="15" xfId="0" applyNumberFormat="1" applyFont="1" applyBorder="1" applyAlignment="1" applyProtection="1">
      <alignment horizontal="left"/>
      <protection hidden="1"/>
    </xf>
    <xf numFmtId="168" fontId="13" fillId="0" borderId="15" xfId="0" applyNumberFormat="1" applyFont="1" applyBorder="1" applyAlignment="1" applyProtection="1">
      <alignment horizontal="centerContinuous"/>
      <protection hidden="1"/>
    </xf>
    <xf numFmtId="0" fontId="13" fillId="0" borderId="15" xfId="0" applyFont="1" applyBorder="1" applyAlignment="1" applyProtection="1">
      <alignment horizontal="centerContinuous"/>
      <protection hidden="1"/>
    </xf>
    <xf numFmtId="0" fontId="2" fillId="0" borderId="15" xfId="0" applyFont="1" applyBorder="1" applyProtection="1">
      <protection hidden="1"/>
    </xf>
    <xf numFmtId="166" fontId="13" fillId="0" borderId="15" xfId="0" applyNumberFormat="1" applyFont="1" applyBorder="1" applyAlignment="1" applyProtection="1">
      <alignment horizontal="right"/>
      <protection hidden="1"/>
    </xf>
    <xf numFmtId="0" fontId="9" fillId="0" borderId="15" xfId="0" applyFont="1" applyBorder="1" applyAlignment="1" applyProtection="1">
      <alignment horizontal="center"/>
      <protection hidden="1"/>
    </xf>
    <xf numFmtId="0" fontId="9" fillId="0" borderId="15" xfId="0" applyFont="1" applyFill="1" applyBorder="1" applyProtection="1">
      <protection hidden="1"/>
    </xf>
    <xf numFmtId="168" fontId="9" fillId="0" borderId="0" xfId="0" applyNumberFormat="1" applyFont="1" applyBorder="1" applyAlignment="1" applyProtection="1">
      <alignment horizontal="left"/>
      <protection hidden="1"/>
    </xf>
    <xf numFmtId="0" fontId="14" fillId="0" borderId="0" xfId="0" applyFont="1" applyBorder="1" applyProtection="1">
      <protection hidden="1"/>
    </xf>
    <xf numFmtId="0" fontId="6" fillId="0" borderId="0" xfId="0" applyFont="1" applyBorder="1" applyAlignment="1" applyProtection="1">
      <alignment horizontal="centerContinuous"/>
      <protection hidden="1"/>
    </xf>
    <xf numFmtId="2" fontId="13" fillId="5" borderId="32" xfId="0" applyNumberFormat="1" applyFont="1" applyFill="1" applyBorder="1" applyAlignment="1" applyProtection="1">
      <alignment horizontal="center"/>
      <protection hidden="1"/>
    </xf>
    <xf numFmtId="0" fontId="9" fillId="0" borderId="37" xfId="0" applyFont="1" applyBorder="1" applyAlignment="1" applyProtection="1">
      <alignment horizontal="left"/>
      <protection hidden="1"/>
    </xf>
    <xf numFmtId="0" fontId="9" fillId="0" borderId="37" xfId="0" applyFont="1" applyFill="1" applyBorder="1" applyProtection="1">
      <protection hidden="1"/>
    </xf>
    <xf numFmtId="0" fontId="9" fillId="0" borderId="16" xfId="0" applyFont="1" applyBorder="1" applyAlignment="1" applyProtection="1">
      <alignment horizontal="right"/>
      <protection hidden="1"/>
    </xf>
    <xf numFmtId="0" fontId="9" fillId="0" borderId="16" xfId="0" applyFont="1" applyBorder="1" applyAlignment="1" applyProtection="1">
      <alignment horizontal="left"/>
      <protection hidden="1"/>
    </xf>
    <xf numFmtId="0" fontId="9" fillId="0" borderId="15" xfId="0" applyFont="1" applyBorder="1" applyAlignment="1" applyProtection="1">
      <alignment horizontal="right"/>
      <protection hidden="1"/>
    </xf>
    <xf numFmtId="0" fontId="9" fillId="0" borderId="15" xfId="0" applyFont="1" applyBorder="1" applyAlignment="1" applyProtection="1">
      <alignment horizontal="left"/>
      <protection hidden="1"/>
    </xf>
    <xf numFmtId="0" fontId="0" fillId="5" borderId="41" xfId="0" applyFill="1" applyBorder="1" applyProtection="1">
      <protection hidden="1"/>
    </xf>
    <xf numFmtId="0" fontId="0" fillId="5" borderId="42" xfId="0" applyFill="1" applyBorder="1" applyProtection="1">
      <protection hidden="1"/>
    </xf>
    <xf numFmtId="0" fontId="9" fillId="5" borderId="0" xfId="0" applyFont="1" applyFill="1" applyProtection="1">
      <protection hidden="1"/>
    </xf>
    <xf numFmtId="0" fontId="9" fillId="5" borderId="0" xfId="0" applyFont="1" applyFill="1" applyAlignment="1" applyProtection="1">
      <alignment horizontal="center"/>
      <protection hidden="1"/>
    </xf>
    <xf numFmtId="0" fontId="0" fillId="5" borderId="43" xfId="0" applyFill="1" applyBorder="1" applyProtection="1">
      <protection hidden="1"/>
    </xf>
    <xf numFmtId="0" fontId="22" fillId="0" borderId="0" xfId="0" applyFont="1" applyBorder="1" applyAlignment="1" applyProtection="1">
      <alignment horizontal="right"/>
      <protection hidden="1"/>
    </xf>
    <xf numFmtId="43" fontId="9" fillId="0" borderId="0" xfId="1" applyFont="1" applyProtection="1">
      <protection hidden="1"/>
    </xf>
    <xf numFmtId="0" fontId="0" fillId="0" borderId="0" xfId="0" applyAlignment="1">
      <alignment horizontal="center"/>
    </xf>
    <xf numFmtId="0" fontId="0" fillId="0" borderId="17" xfId="0" applyBorder="1" applyAlignment="1">
      <alignment horizontal="center" vertical="center"/>
    </xf>
    <xf numFmtId="0" fontId="1" fillId="2" borderId="44" xfId="0" applyFont="1" applyFill="1" applyBorder="1" applyAlignment="1">
      <alignment horizontal="center" vertical="center"/>
    </xf>
    <xf numFmtId="0" fontId="0" fillId="0" borderId="18" xfId="0"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42" fillId="2" borderId="29" xfId="0" applyFont="1" applyFill="1" applyBorder="1" applyAlignment="1">
      <alignment horizontal="left" vertical="center"/>
    </xf>
    <xf numFmtId="0" fontId="42" fillId="0" borderId="29" xfId="0" applyFont="1" applyBorder="1" applyAlignment="1">
      <alignment horizontal="left" vertical="center" wrapText="1"/>
    </xf>
    <xf numFmtId="0" fontId="42" fillId="0" borderId="46" xfId="0" applyFont="1" applyBorder="1" applyAlignment="1">
      <alignment horizontal="left" vertical="center" wrapText="1"/>
    </xf>
    <xf numFmtId="0" fontId="42" fillId="0" borderId="0" xfId="0" applyFont="1" applyBorder="1" applyAlignment="1">
      <alignment horizontal="left" vertical="center"/>
    </xf>
    <xf numFmtId="0" fontId="13" fillId="0" borderId="47" xfId="0" applyFont="1" applyBorder="1" applyAlignment="1">
      <alignment horizontal="center"/>
    </xf>
    <xf numFmtId="0" fontId="13" fillId="0" borderId="42" xfId="0" applyFont="1" applyBorder="1" applyAlignment="1">
      <alignment horizontal="center"/>
    </xf>
    <xf numFmtId="0" fontId="0" fillId="0" borderId="48" xfId="0" applyBorder="1"/>
    <xf numFmtId="0" fontId="0" fillId="0" borderId="49" xfId="0" applyBorder="1"/>
    <xf numFmtId="0" fontId="1" fillId="0" borderId="50" xfId="0" applyFont="1" applyBorder="1" applyAlignment="1">
      <alignment horizontal="center"/>
    </xf>
    <xf numFmtId="0" fontId="1" fillId="0" borderId="51" xfId="0" applyFont="1" applyBorder="1" applyAlignment="1">
      <alignment horizontal="left"/>
    </xf>
    <xf numFmtId="0" fontId="1" fillId="2" borderId="52" xfId="0" applyFont="1" applyFill="1" applyBorder="1" applyAlignment="1">
      <alignment horizontal="center" vertical="center"/>
    </xf>
    <xf numFmtId="0" fontId="42" fillId="2" borderId="8" xfId="0" applyFont="1" applyFill="1" applyBorder="1" applyAlignment="1">
      <alignment horizontal="left" vertical="center"/>
    </xf>
    <xf numFmtId="20" fontId="22" fillId="0" borderId="38" xfId="0" applyNumberFormat="1" applyFont="1" applyBorder="1" applyAlignment="1" applyProtection="1">
      <alignment horizontal="right" vertical="center" textRotation="90"/>
      <protection hidden="1"/>
    </xf>
    <xf numFmtId="0" fontId="16" fillId="0" borderId="22" xfId="0" applyFont="1" applyBorder="1" applyAlignment="1" applyProtection="1">
      <protection hidden="1"/>
    </xf>
    <xf numFmtId="0" fontId="16" fillId="0" borderId="29" xfId="0" applyFont="1" applyBorder="1" applyAlignment="1" applyProtection="1">
      <protection hidden="1"/>
    </xf>
    <xf numFmtId="164" fontId="13" fillId="6" borderId="19" xfId="0" applyNumberFormat="1" applyFont="1" applyFill="1" applyBorder="1" applyAlignment="1" applyProtection="1">
      <alignment horizontal="center"/>
      <protection hidden="1"/>
    </xf>
    <xf numFmtId="164" fontId="13" fillId="0" borderId="0" xfId="0" applyNumberFormat="1" applyFont="1" applyAlignment="1" applyProtection="1">
      <alignment horizontal="center"/>
      <protection hidden="1"/>
    </xf>
    <xf numFmtId="0" fontId="8" fillId="0" borderId="0" xfId="0" applyFont="1" applyBorder="1" applyAlignment="1">
      <alignment horizontal="left"/>
    </xf>
    <xf numFmtId="0" fontId="8" fillId="0" borderId="20" xfId="0" applyFont="1" applyBorder="1" applyProtection="1">
      <protection hidden="1"/>
    </xf>
    <xf numFmtId="0" fontId="8" fillId="0" borderId="18" xfId="0" applyFont="1" applyBorder="1" applyAlignment="1">
      <alignment horizontal="left"/>
    </xf>
    <xf numFmtId="0" fontId="8" fillId="0" borderId="8" xfId="0" applyFont="1" applyBorder="1" applyAlignment="1">
      <alignment horizontal="left"/>
    </xf>
    <xf numFmtId="164" fontId="13" fillId="0" borderId="0" xfId="0" applyNumberFormat="1" applyFont="1" applyFill="1" applyBorder="1" applyAlignment="1" applyProtection="1">
      <alignment horizontal="center"/>
      <protection hidden="1"/>
    </xf>
    <xf numFmtId="0" fontId="8" fillId="0" borderId="21" xfId="0" applyFont="1" applyBorder="1" applyProtection="1">
      <protection hidden="1"/>
    </xf>
    <xf numFmtId="0" fontId="24" fillId="0" borderId="15" xfId="0" applyFont="1" applyBorder="1" applyAlignment="1" applyProtection="1">
      <alignment horizontal="center"/>
      <protection hidden="1"/>
    </xf>
    <xf numFmtId="0" fontId="9" fillId="0" borderId="17" xfId="0" applyFont="1" applyFill="1" applyBorder="1" applyProtection="1">
      <protection hidden="1"/>
    </xf>
    <xf numFmtId="164" fontId="13" fillId="0" borderId="0" xfId="0" applyNumberFormat="1" applyFont="1" applyBorder="1" applyAlignment="1" applyProtection="1">
      <alignment horizontal="center"/>
      <protection hidden="1"/>
    </xf>
    <xf numFmtId="0" fontId="13" fillId="6" borderId="29" xfId="0" applyFont="1" applyFill="1" applyBorder="1" applyAlignment="1" applyProtection="1">
      <alignment horizontal="center"/>
      <protection hidden="1"/>
    </xf>
    <xf numFmtId="0" fontId="46" fillId="0" borderId="0" xfId="0" applyFont="1" applyBorder="1" applyProtection="1">
      <protection hidden="1"/>
    </xf>
    <xf numFmtId="0" fontId="42" fillId="2" borderId="55" xfId="0" applyFont="1" applyFill="1" applyBorder="1" applyAlignment="1" applyProtection="1">
      <alignment vertical="center"/>
      <protection hidden="1"/>
    </xf>
    <xf numFmtId="0" fontId="42" fillId="2" borderId="56" xfId="0" applyFont="1" applyFill="1" applyBorder="1" applyAlignment="1" applyProtection="1">
      <alignment horizontal="right" vertical="center"/>
      <protection hidden="1"/>
    </xf>
    <xf numFmtId="0" fontId="42" fillId="2" borderId="57" xfId="0" applyFont="1" applyFill="1" applyBorder="1" applyAlignment="1" applyProtection="1">
      <alignment vertical="center"/>
      <protection hidden="1"/>
    </xf>
    <xf numFmtId="0" fontId="35" fillId="0" borderId="17"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35" fillId="2" borderId="55" xfId="0" applyFont="1" applyFill="1" applyBorder="1" applyAlignment="1" applyProtection="1">
      <alignment vertical="center"/>
      <protection hidden="1"/>
    </xf>
    <xf numFmtId="0" fontId="35" fillId="0" borderId="0" xfId="0" applyFont="1" applyAlignment="1" applyProtection="1">
      <alignment vertical="center"/>
      <protection hidden="1"/>
    </xf>
    <xf numFmtId="0" fontId="35" fillId="0" borderId="18" xfId="0" applyFont="1" applyBorder="1" applyAlignment="1" applyProtection="1">
      <alignment vertical="center"/>
      <protection hidden="1"/>
    </xf>
    <xf numFmtId="0" fontId="9" fillId="0" borderId="0" xfId="0" applyFont="1" applyAlignment="1" applyProtection="1">
      <alignment vertical="center"/>
      <protection hidden="1"/>
    </xf>
    <xf numFmtId="0" fontId="13" fillId="2" borderId="55" xfId="0" applyFont="1" applyFill="1" applyBorder="1" applyAlignment="1" applyProtection="1">
      <alignment vertical="center"/>
      <protection hidden="1"/>
    </xf>
    <xf numFmtId="0" fontId="24" fillId="0" borderId="37" xfId="0" applyFont="1" applyBorder="1" applyAlignment="1" applyProtection="1">
      <alignment horizontal="right"/>
      <protection hidden="1"/>
    </xf>
    <xf numFmtId="0" fontId="13" fillId="0" borderId="17"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2" borderId="57" xfId="0" applyFont="1" applyFill="1" applyBorder="1" applyAlignment="1" applyProtection="1">
      <alignment vertical="center"/>
      <protection hidden="1"/>
    </xf>
    <xf numFmtId="0" fontId="13" fillId="2" borderId="55" xfId="0" applyFont="1" applyFill="1" applyBorder="1" applyAlignment="1" applyProtection="1">
      <alignment horizontal="right" vertical="center"/>
      <protection hidden="1"/>
    </xf>
    <xf numFmtId="0" fontId="13" fillId="0" borderId="0" xfId="0" applyFont="1" applyAlignment="1" applyProtection="1">
      <alignment vertical="center"/>
      <protection hidden="1"/>
    </xf>
    <xf numFmtId="0" fontId="1" fillId="0" borderId="18" xfId="0" applyFont="1" applyBorder="1" applyAlignment="1" applyProtection="1">
      <alignment vertical="center"/>
      <protection hidden="1"/>
    </xf>
    <xf numFmtId="0" fontId="0" fillId="0" borderId="37" xfId="0" applyBorder="1" applyProtection="1">
      <protection hidden="1"/>
    </xf>
    <xf numFmtId="0" fontId="9" fillId="0" borderId="0" xfId="0" applyFont="1" applyBorder="1" applyAlignment="1" applyProtection="1">
      <alignment horizontal="centerContinuous"/>
      <protection hidden="1"/>
    </xf>
    <xf numFmtId="0" fontId="9" fillId="0" borderId="39" xfId="0" applyFont="1" applyBorder="1" applyAlignment="1" applyProtection="1">
      <alignment horizontal="centerContinuous"/>
      <protection hidden="1"/>
    </xf>
    <xf numFmtId="166" fontId="13" fillId="0" borderId="39" xfId="0" applyNumberFormat="1" applyFont="1" applyBorder="1" applyAlignment="1" applyProtection="1">
      <alignment horizontal="left"/>
      <protection hidden="1"/>
    </xf>
    <xf numFmtId="0" fontId="8" fillId="0" borderId="17" xfId="0" applyFont="1" applyBorder="1" applyAlignment="1" applyProtection="1">
      <alignment textRotation="90"/>
      <protection hidden="1"/>
    </xf>
    <xf numFmtId="0" fontId="8" fillId="0" borderId="0" xfId="0" applyFont="1" applyBorder="1" applyAlignment="1" applyProtection="1">
      <alignment textRotation="90"/>
      <protection hidden="1"/>
    </xf>
    <xf numFmtId="20" fontId="8" fillId="0" borderId="0" xfId="0" applyNumberFormat="1" applyFont="1" applyBorder="1" applyAlignment="1" applyProtection="1">
      <alignment textRotation="90"/>
      <protection hidden="1"/>
    </xf>
    <xf numFmtId="0" fontId="8" fillId="0" borderId="0" xfId="0" applyFont="1" applyAlignment="1" applyProtection="1">
      <alignment textRotation="90"/>
      <protection hidden="1"/>
    </xf>
    <xf numFmtId="0" fontId="22" fillId="0" borderId="0" xfId="0" applyFont="1" applyBorder="1" applyAlignment="1" applyProtection="1">
      <alignment horizontal="left"/>
      <protection hidden="1"/>
    </xf>
    <xf numFmtId="0" fontId="0" fillId="0" borderId="0" xfId="0" applyBorder="1" applyAlignment="1" applyProtection="1">
      <alignment horizontal="left"/>
      <protection hidden="1"/>
    </xf>
    <xf numFmtId="164" fontId="8" fillId="0" borderId="0" xfId="0" applyNumberFormat="1" applyFont="1" applyBorder="1" applyAlignment="1" applyProtection="1">
      <alignment horizontal="center"/>
      <protection hidden="1"/>
    </xf>
    <xf numFmtId="0" fontId="23" fillId="0" borderId="0" xfId="0" applyFont="1" applyBorder="1" applyAlignment="1" applyProtection="1">
      <alignment horizontal="right"/>
      <protection hidden="1"/>
    </xf>
    <xf numFmtId="0" fontId="22" fillId="0" borderId="0" xfId="0" applyFont="1" applyAlignment="1" applyProtection="1">
      <alignment horizontal="right"/>
      <protection hidden="1"/>
    </xf>
    <xf numFmtId="0" fontId="8" fillId="0" borderId="0" xfId="0" applyFont="1" applyBorder="1" applyAlignment="1" applyProtection="1">
      <alignment horizontal="right"/>
      <protection hidden="1"/>
    </xf>
    <xf numFmtId="0" fontId="47" fillId="0" borderId="0" xfId="0" applyFont="1" applyBorder="1" applyProtection="1">
      <protection hidden="1"/>
    </xf>
    <xf numFmtId="0" fontId="8" fillId="0" borderId="15" xfId="0" applyFont="1" applyBorder="1" applyProtection="1">
      <protection hidden="1"/>
    </xf>
    <xf numFmtId="0" fontId="46" fillId="0" borderId="16" xfId="0" applyFont="1" applyBorder="1" applyAlignment="1" applyProtection="1">
      <alignment horizontal="right"/>
      <protection hidden="1"/>
    </xf>
    <xf numFmtId="0" fontId="48" fillId="0" borderId="0" xfId="0" applyFont="1" applyBorder="1" applyAlignment="1" applyProtection="1">
      <alignment horizontal="right"/>
      <protection hidden="1"/>
    </xf>
    <xf numFmtId="0" fontId="1" fillId="2" borderId="56" xfId="0" applyFont="1" applyFill="1" applyBorder="1" applyAlignment="1" applyProtection="1">
      <alignment horizontal="right" vertical="center"/>
      <protection hidden="1"/>
    </xf>
    <xf numFmtId="0" fontId="49" fillId="0" borderId="15" xfId="0" applyFont="1" applyBorder="1" applyProtection="1">
      <protection hidden="1"/>
    </xf>
    <xf numFmtId="0" fontId="23" fillId="0" borderId="0" xfId="0" applyFont="1" applyAlignment="1" applyProtection="1">
      <alignment horizontal="right"/>
      <protection hidden="1"/>
    </xf>
    <xf numFmtId="0" fontId="3" fillId="4" borderId="0" xfId="0" applyFont="1" applyFill="1" applyBorder="1" applyAlignment="1" applyProtection="1">
      <alignment horizontal="center" vertical="center"/>
      <protection locked="0" hidden="1"/>
    </xf>
    <xf numFmtId="2" fontId="13" fillId="4" borderId="16" xfId="0" applyNumberFormat="1" applyFont="1" applyFill="1" applyBorder="1" applyAlignment="1" applyProtection="1">
      <alignment horizontal="centerContinuous"/>
      <protection locked="0" hidden="1"/>
    </xf>
    <xf numFmtId="0" fontId="14" fillId="0" borderId="0" xfId="0" applyFont="1" applyBorder="1" applyAlignment="1" applyProtection="1">
      <alignment horizontal="right"/>
      <protection hidden="1"/>
    </xf>
    <xf numFmtId="0" fontId="9" fillId="0" borderId="58" xfId="0" applyFont="1" applyFill="1" applyBorder="1" applyAlignment="1" applyProtection="1">
      <alignment horizontal="left"/>
      <protection hidden="1"/>
    </xf>
    <xf numFmtId="0" fontId="9" fillId="0" borderId="17" xfId="0" applyFont="1" applyFill="1" applyBorder="1" applyAlignment="1" applyProtection="1">
      <alignment horizontal="left"/>
      <protection hidden="1"/>
    </xf>
    <xf numFmtId="0" fontId="9" fillId="0" borderId="59" xfId="0" applyFont="1" applyFill="1" applyBorder="1" applyAlignment="1" applyProtection="1">
      <protection hidden="1"/>
    </xf>
    <xf numFmtId="0" fontId="9" fillId="0" borderId="17" xfId="0" applyFont="1" applyFill="1" applyBorder="1" applyAlignment="1" applyProtection="1">
      <protection hidden="1"/>
    </xf>
    <xf numFmtId="173" fontId="18" fillId="4" borderId="37" xfId="0" applyNumberFormat="1" applyFont="1" applyFill="1" applyBorder="1" applyAlignment="1" applyProtection="1">
      <alignment horizontal="center"/>
      <protection locked="0" hidden="1"/>
    </xf>
    <xf numFmtId="164" fontId="19" fillId="4" borderId="37" xfId="0" applyNumberFormat="1" applyFont="1" applyFill="1" applyBorder="1" applyAlignment="1" applyProtection="1">
      <alignment horizontal="right"/>
      <protection locked="0" hidden="1"/>
    </xf>
    <xf numFmtId="0" fontId="19" fillId="4" borderId="37" xfId="0" applyFont="1" applyFill="1" applyBorder="1" applyAlignment="1" applyProtection="1">
      <alignment horizontal="right"/>
      <protection locked="0" hidden="1"/>
    </xf>
    <xf numFmtId="174" fontId="19" fillId="4" borderId="37" xfId="0" applyNumberFormat="1" applyFont="1" applyFill="1" applyBorder="1" applyAlignment="1" applyProtection="1">
      <alignment horizontal="left"/>
      <protection locked="0" hidden="1"/>
    </xf>
    <xf numFmtId="0" fontId="12" fillId="0" borderId="0" xfId="0" applyFont="1" applyFill="1" applyBorder="1" applyProtection="1">
      <protection hidden="1"/>
    </xf>
    <xf numFmtId="0" fontId="12"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Alignment="1" applyProtection="1">
      <alignment horizontal="left"/>
      <protection hidden="1"/>
    </xf>
    <xf numFmtId="0" fontId="2" fillId="0" borderId="0" xfId="0" applyFont="1" applyBorder="1" applyAlignment="1" applyProtection="1">
      <alignment horizontal="right"/>
      <protection hidden="1"/>
    </xf>
    <xf numFmtId="0" fontId="9" fillId="0" borderId="28" xfId="0" applyFont="1" applyBorder="1"/>
    <xf numFmtId="0" fontId="0" fillId="0" borderId="28" xfId="0" applyBorder="1"/>
    <xf numFmtId="164" fontId="9" fillId="0" borderId="37" xfId="0" applyNumberFormat="1" applyFont="1" applyFill="1" applyBorder="1" applyAlignment="1" applyProtection="1">
      <alignment horizontal="center"/>
      <protection hidden="1"/>
    </xf>
    <xf numFmtId="164" fontId="9" fillId="0" borderId="37" xfId="0" quotePrefix="1" applyNumberFormat="1" applyFont="1" applyFill="1" applyBorder="1" applyAlignment="1" applyProtection="1">
      <alignment horizontal="center"/>
      <protection hidden="1"/>
    </xf>
    <xf numFmtId="164" fontId="9" fillId="0" borderId="39" xfId="0" quotePrefix="1" applyNumberFormat="1" applyFont="1" applyFill="1" applyBorder="1" applyAlignment="1" applyProtection="1">
      <alignment horizontal="center"/>
      <protection hidden="1"/>
    </xf>
    <xf numFmtId="0" fontId="31" fillId="7" borderId="61" xfId="0" applyFont="1" applyFill="1" applyBorder="1" applyAlignment="1">
      <alignment horizontal="center" vertical="center" wrapText="1"/>
    </xf>
    <xf numFmtId="0" fontId="31" fillId="7" borderId="60" xfId="0" applyFont="1" applyFill="1" applyBorder="1" applyAlignment="1">
      <alignment horizontal="center" vertical="center" wrapText="1"/>
    </xf>
    <xf numFmtId="0" fontId="0" fillId="7" borderId="60" xfId="0" applyFill="1" applyBorder="1" applyAlignment="1">
      <alignment vertical="center" wrapText="1"/>
    </xf>
    <xf numFmtId="0" fontId="56" fillId="8" borderId="62" xfId="0" applyFont="1" applyFill="1" applyBorder="1" applyAlignment="1">
      <alignment horizontal="center" vertical="center" wrapText="1"/>
    </xf>
    <xf numFmtId="0" fontId="56" fillId="9" borderId="62" xfId="0" applyFont="1" applyFill="1" applyBorder="1" applyAlignment="1">
      <alignment horizontal="center" vertical="center" wrapText="1"/>
    </xf>
    <xf numFmtId="0" fontId="56" fillId="8" borderId="60" xfId="0" applyFont="1" applyFill="1" applyBorder="1" applyAlignment="1">
      <alignment horizontal="center" vertical="center" wrapText="1"/>
    </xf>
    <xf numFmtId="0" fontId="56" fillId="9" borderId="60" xfId="0" applyFont="1" applyFill="1" applyBorder="1" applyAlignment="1">
      <alignment horizontal="center" vertical="center" wrapText="1"/>
    </xf>
    <xf numFmtId="0" fontId="17" fillId="0" borderId="17" xfId="0" applyFont="1" applyBorder="1"/>
    <xf numFmtId="0" fontId="38" fillId="0" borderId="0" xfId="0" applyFont="1" applyBorder="1"/>
    <xf numFmtId="0" fontId="16" fillId="0" borderId="0" xfId="0" applyFont="1" applyBorder="1" applyAlignment="1">
      <alignment horizontal="center" vertical="center"/>
    </xf>
    <xf numFmtId="0" fontId="0" fillId="0" borderId="0" xfId="0" applyBorder="1" applyAlignment="1"/>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6" fillId="0" borderId="15" xfId="0" applyFont="1" applyBorder="1" applyAlignment="1">
      <alignment horizontal="center" vertical="center"/>
    </xf>
    <xf numFmtId="0" fontId="57" fillId="0" borderId="0" xfId="0" quotePrefix="1" applyFont="1" applyAlignment="1">
      <alignment horizontal="right" vertical="top"/>
    </xf>
    <xf numFmtId="0" fontId="57" fillId="0" borderId="0" xfId="0" applyFont="1" applyBorder="1" applyAlignment="1">
      <alignment horizontal="right"/>
    </xf>
    <xf numFmtId="0" fontId="58" fillId="0" borderId="16" xfId="0" applyFont="1" applyBorder="1" applyAlignment="1">
      <alignment horizontal="right"/>
    </xf>
    <xf numFmtId="0" fontId="58" fillId="0" borderId="8" xfId="0" applyFont="1" applyBorder="1" applyAlignment="1">
      <alignment horizontal="right"/>
    </xf>
    <xf numFmtId="0" fontId="0" fillId="0" borderId="20" xfId="0" quotePrefix="1" applyBorder="1" applyAlignment="1">
      <alignment horizontal="center" vertical="center" wrapText="1"/>
    </xf>
    <xf numFmtId="0" fontId="59" fillId="0" borderId="15" xfId="0" applyFont="1" applyBorder="1" applyAlignment="1">
      <alignment vertical="center"/>
    </xf>
    <xf numFmtId="0" fontId="60" fillId="0" borderId="0" xfId="0" applyFont="1" applyBorder="1" applyAlignment="1">
      <alignment vertical="center"/>
    </xf>
    <xf numFmtId="0" fontId="61" fillId="0" borderId="16" xfId="0" applyFont="1" applyFill="1" applyBorder="1" applyAlignment="1">
      <alignment vertical="center" readingOrder="1"/>
    </xf>
    <xf numFmtId="0" fontId="63" fillId="0" borderId="0" xfId="0" applyFont="1" applyFill="1" applyBorder="1" applyAlignment="1">
      <alignment vertical="center" wrapText="1" readingOrder="1"/>
    </xf>
    <xf numFmtId="0" fontId="2" fillId="0" borderId="20" xfId="0" quotePrefix="1" applyFont="1" applyBorder="1" applyAlignment="1">
      <alignment horizontal="center" vertical="center" wrapText="1"/>
    </xf>
    <xf numFmtId="0" fontId="2" fillId="0" borderId="15" xfId="0" quotePrefix="1" applyFont="1" applyBorder="1" applyAlignment="1">
      <alignment horizontal="center" vertical="center" wrapText="1"/>
    </xf>
    <xf numFmtId="0" fontId="61" fillId="0" borderId="8" xfId="0" applyFont="1" applyFill="1" applyBorder="1" applyAlignment="1">
      <alignment vertical="center" readingOrder="1"/>
    </xf>
    <xf numFmtId="0" fontId="17" fillId="0" borderId="0" xfId="0" applyFont="1" applyBorder="1"/>
    <xf numFmtId="0" fontId="61" fillId="0" borderId="0" xfId="0" applyFont="1" applyFill="1" applyBorder="1" applyAlignment="1">
      <alignment vertical="center" readingOrder="1"/>
    </xf>
    <xf numFmtId="0" fontId="17" fillId="0" borderId="15" xfId="0" applyFont="1" applyBorder="1"/>
    <xf numFmtId="0" fontId="0" fillId="0" borderId="15" xfId="0" quotePrefix="1" applyBorder="1" applyAlignment="1">
      <alignment horizontal="center" vertical="center" wrapText="1"/>
    </xf>
    <xf numFmtId="0" fontId="57" fillId="0" borderId="20" xfId="0" quotePrefix="1" applyFont="1" applyBorder="1" applyAlignment="1">
      <alignment horizontal="right" vertical="top"/>
    </xf>
    <xf numFmtId="0" fontId="57" fillId="0" borderId="18" xfId="0" applyFont="1" applyBorder="1" applyAlignment="1">
      <alignment horizontal="right"/>
    </xf>
    <xf numFmtId="0" fontId="1" fillId="0" borderId="0" xfId="0" applyFont="1" applyBorder="1" applyAlignment="1">
      <alignment vertical="center"/>
    </xf>
    <xf numFmtId="0" fontId="6" fillId="0" borderId="0" xfId="0" applyFont="1" applyBorder="1"/>
    <xf numFmtId="0" fontId="1" fillId="0" borderId="33" xfId="0" applyFont="1" applyBorder="1"/>
    <xf numFmtId="0" fontId="2" fillId="0" borderId="0" xfId="0" applyFont="1" applyFill="1" applyBorder="1"/>
    <xf numFmtId="0" fontId="1" fillId="0" borderId="0" xfId="0" applyFont="1" applyBorder="1" applyAlignment="1">
      <alignment horizontal="center"/>
    </xf>
    <xf numFmtId="0" fontId="2" fillId="0" borderId="15" xfId="0" quotePrefix="1" applyFont="1" applyBorder="1" applyAlignment="1"/>
    <xf numFmtId="0" fontId="2" fillId="0" borderId="0" xfId="3" applyFont="1" applyFill="1" applyBorder="1" applyAlignment="1" applyProtection="1">
      <alignment horizontal="center" vertical="center"/>
    </xf>
    <xf numFmtId="0" fontId="2" fillId="0" borderId="0" xfId="4" applyFont="1" applyFill="1" applyBorder="1" applyAlignment="1" applyProtection="1">
      <alignment horizontal="center" vertical="center"/>
    </xf>
    <xf numFmtId="165" fontId="9" fillId="0" borderId="5" xfId="4" applyNumberFormat="1" applyFont="1" applyBorder="1" applyAlignment="1" applyProtection="1">
      <alignment horizontal="center"/>
    </xf>
    <xf numFmtId="164" fontId="9" fillId="0" borderId="12" xfId="3" applyNumberFormat="1" applyFont="1" applyBorder="1" applyAlignment="1" applyProtection="1">
      <alignment horizontal="center"/>
    </xf>
    <xf numFmtId="164" fontId="9" fillId="0" borderId="10" xfId="3" applyNumberFormat="1" applyFont="1" applyBorder="1" applyAlignment="1" applyProtection="1">
      <alignment horizontal="center"/>
    </xf>
    <xf numFmtId="2" fontId="2" fillId="2" borderId="9" xfId="4" applyNumberFormat="1" applyFont="1" applyFill="1" applyBorder="1" applyAlignment="1" applyProtection="1">
      <alignment horizontal="center"/>
    </xf>
    <xf numFmtId="165" fontId="2" fillId="2" borderId="9" xfId="4" applyNumberFormat="1" applyFont="1" applyFill="1" applyBorder="1" applyAlignment="1" applyProtection="1">
      <alignment horizontal="center"/>
    </xf>
    <xf numFmtId="2" fontId="9" fillId="0" borderId="9" xfId="4" applyNumberFormat="1" applyFont="1" applyBorder="1" applyAlignment="1" applyProtection="1">
      <alignment horizontal="center"/>
    </xf>
    <xf numFmtId="2" fontId="9" fillId="2" borderId="9" xfId="4" applyNumberFormat="1" applyFont="1" applyFill="1" applyBorder="1" applyAlignment="1" applyProtection="1">
      <alignment horizontal="center"/>
    </xf>
    <xf numFmtId="2" fontId="9" fillId="2" borderId="13" xfId="4" applyNumberFormat="1" applyFont="1" applyFill="1" applyBorder="1" applyAlignment="1" applyProtection="1">
      <alignment horizontal="center"/>
    </xf>
    <xf numFmtId="2" fontId="2" fillId="0" borderId="9" xfId="4" applyNumberFormat="1" applyFont="1" applyBorder="1" applyAlignment="1" applyProtection="1">
      <alignment horizontal="center"/>
    </xf>
    <xf numFmtId="2" fontId="9" fillId="0" borderId="13" xfId="4" applyNumberFormat="1" applyFont="1" applyBorder="1" applyAlignment="1" applyProtection="1">
      <alignment horizontal="center"/>
    </xf>
    <xf numFmtId="0" fontId="0" fillId="0" borderId="20" xfId="0" applyBorder="1" applyAlignment="1"/>
    <xf numFmtId="0" fontId="0" fillId="0" borderId="18" xfId="0" applyBorder="1" applyAlignment="1"/>
    <xf numFmtId="0" fontId="65" fillId="0" borderId="28" xfId="0" applyFont="1" applyBorder="1" applyAlignment="1">
      <alignment horizontal="center"/>
    </xf>
    <xf numFmtId="0" fontId="66" fillId="0" borderId="0" xfId="0" applyFont="1"/>
    <xf numFmtId="0" fontId="67" fillId="0" borderId="26" xfId="3" applyFont="1" applyFill="1" applyBorder="1" applyAlignment="1" applyProtection="1">
      <alignment horizontal="center"/>
    </xf>
    <xf numFmtId="0" fontId="67" fillId="0" borderId="14" xfId="3" applyFont="1" applyBorder="1" applyAlignment="1" applyProtection="1">
      <alignment horizontal="center"/>
    </xf>
    <xf numFmtId="0" fontId="1" fillId="0" borderId="1" xfId="3" applyFont="1" applyBorder="1" applyAlignment="1" applyProtection="1">
      <alignment horizontal="center"/>
    </xf>
    <xf numFmtId="0" fontId="1" fillId="0" borderId="2" xfId="3" applyFont="1" applyFill="1" applyBorder="1" applyAlignment="1" applyProtection="1">
      <alignment horizontal="center"/>
    </xf>
    <xf numFmtId="0" fontId="1" fillId="2" borderId="6" xfId="3" applyFont="1" applyFill="1" applyBorder="1" applyAlignment="1" applyProtection="1">
      <alignment horizontal="center"/>
    </xf>
    <xf numFmtId="0" fontId="1" fillId="0" borderId="6" xfId="3" applyFont="1" applyFill="1" applyBorder="1" applyAlignment="1" applyProtection="1">
      <alignment horizontal="center"/>
    </xf>
    <xf numFmtId="0" fontId="1" fillId="0" borderId="6" xfId="3" applyFont="1" applyBorder="1" applyAlignment="1" applyProtection="1">
      <alignment horizontal="center"/>
    </xf>
    <xf numFmtId="0" fontId="1" fillId="2" borderId="11" xfId="3" applyFont="1" applyFill="1" applyBorder="1" applyAlignment="1" applyProtection="1">
      <alignment horizontal="center"/>
    </xf>
    <xf numFmtId="0" fontId="69" fillId="0" borderId="16" xfId="0" applyFont="1" applyBorder="1"/>
    <xf numFmtId="0" fontId="1" fillId="0" borderId="0" xfId="0" applyFont="1" applyBorder="1" applyAlignment="1">
      <alignment horizontal="center" vertical="center"/>
    </xf>
    <xf numFmtId="0" fontId="0" fillId="0" borderId="20" xfId="0" applyBorder="1" applyAlignment="1">
      <alignment horizontal="center" vertical="center" wrapText="1"/>
    </xf>
    <xf numFmtId="0" fontId="63" fillId="0" borderId="0" xfId="0" applyFont="1" applyFill="1" applyBorder="1" applyAlignment="1">
      <alignment horizontal="center" vertical="center" wrapText="1" readingOrder="1"/>
    </xf>
    <xf numFmtId="0" fontId="58" fillId="0" borderId="0" xfId="0" applyFont="1" applyBorder="1" applyAlignment="1">
      <alignment vertical="center"/>
    </xf>
    <xf numFmtId="0" fontId="8" fillId="0" borderId="16" xfId="0" quotePrefix="1" applyFont="1" applyBorder="1" applyAlignment="1">
      <alignment horizontal="left"/>
    </xf>
    <xf numFmtId="0" fontId="0" fillId="0" borderId="16" xfId="0" applyBorder="1" applyAlignment="1">
      <alignment horizontal="right"/>
    </xf>
    <xf numFmtId="0" fontId="58" fillId="0" borderId="15" xfId="0" applyFont="1" applyBorder="1" applyAlignment="1">
      <alignment horizontal="center" vertical="center"/>
    </xf>
    <xf numFmtId="0" fontId="58" fillId="0" borderId="0" xfId="0" applyFont="1" applyBorder="1" applyAlignment="1"/>
    <xf numFmtId="0" fontId="58" fillId="0" borderId="15" xfId="0" applyFont="1" applyBorder="1" applyAlignment="1">
      <alignment vertical="center"/>
    </xf>
    <xf numFmtId="0" fontId="58" fillId="0" borderId="20" xfId="0" applyFont="1" applyBorder="1" applyAlignment="1">
      <alignment vertical="center"/>
    </xf>
    <xf numFmtId="0" fontId="63" fillId="0" borderId="18" xfId="0" applyFont="1" applyFill="1" applyBorder="1" applyAlignment="1">
      <alignment vertical="center" wrapText="1" readingOrder="1"/>
    </xf>
    <xf numFmtId="0" fontId="16" fillId="0" borderId="16" xfId="0" applyFont="1" applyFill="1" applyBorder="1" applyAlignment="1">
      <alignment vertical="center" readingOrder="1"/>
    </xf>
    <xf numFmtId="0" fontId="58" fillId="0" borderId="18" xfId="0" applyFont="1" applyBorder="1" applyAlignment="1">
      <alignment vertical="center"/>
    </xf>
    <xf numFmtId="0" fontId="63" fillId="0" borderId="18" xfId="0" applyFont="1" applyFill="1" applyBorder="1" applyAlignment="1">
      <alignment horizontal="center" vertical="center" wrapText="1" readingOrder="1"/>
    </xf>
    <xf numFmtId="0" fontId="29" fillId="0" borderId="21" xfId="0" applyFont="1" applyFill="1" applyBorder="1" applyAlignment="1">
      <alignment horizontal="center" vertical="center" wrapText="1"/>
    </xf>
    <xf numFmtId="0" fontId="29" fillId="0" borderId="15" xfId="0" applyFont="1" applyFill="1" applyBorder="1" applyAlignment="1">
      <alignment vertical="center" wrapText="1"/>
    </xf>
    <xf numFmtId="0" fontId="31" fillId="7" borderId="70" xfId="0" applyFont="1" applyFill="1" applyBorder="1" applyAlignment="1">
      <alignment horizontal="center" vertical="center" wrapText="1"/>
    </xf>
    <xf numFmtId="0" fontId="31" fillId="7" borderId="71"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0" fillId="7" borderId="72" xfId="0" applyFill="1" applyBorder="1" applyAlignment="1">
      <alignment vertical="center" wrapText="1"/>
    </xf>
    <xf numFmtId="0" fontId="0" fillId="7" borderId="73" xfId="0" applyFill="1" applyBorder="1" applyAlignment="1">
      <alignment vertical="center" wrapText="1"/>
    </xf>
    <xf numFmtId="0" fontId="56" fillId="8" borderId="74" xfId="0" applyFont="1" applyFill="1" applyBorder="1" applyAlignment="1">
      <alignment horizontal="center" vertical="center" wrapText="1"/>
    </xf>
    <xf numFmtId="0" fontId="56" fillId="9" borderId="74" xfId="0" applyFont="1" applyFill="1" applyBorder="1" applyAlignment="1">
      <alignment horizontal="center" vertical="center" wrapText="1"/>
    </xf>
    <xf numFmtId="0" fontId="56" fillId="8" borderId="73" xfId="0" applyFont="1" applyFill="1" applyBorder="1" applyAlignment="1">
      <alignment horizontal="center" vertical="center" wrapText="1"/>
    </xf>
    <xf numFmtId="0" fontId="55" fillId="9" borderId="71" xfId="0" applyFont="1" applyFill="1" applyBorder="1" applyAlignment="1">
      <alignment horizontal="center" vertical="center" wrapText="1"/>
    </xf>
    <xf numFmtId="0" fontId="56" fillId="9" borderId="73" xfId="0" applyFont="1" applyFill="1" applyBorder="1" applyAlignment="1">
      <alignment horizontal="center" vertical="center" wrapText="1"/>
    </xf>
    <xf numFmtId="0" fontId="2" fillId="0" borderId="19" xfId="0" applyFont="1" applyBorder="1"/>
    <xf numFmtId="0" fontId="1" fillId="0" borderId="76" xfId="3" applyFont="1" applyBorder="1" applyAlignment="1" applyProtection="1">
      <alignment horizontal="left"/>
    </xf>
    <xf numFmtId="0" fontId="1" fillId="0" borderId="77" xfId="3" applyFont="1" applyBorder="1" applyAlignment="1" applyProtection="1">
      <alignment horizontal="left"/>
    </xf>
    <xf numFmtId="0" fontId="0" fillId="0" borderId="79" xfId="0" applyBorder="1"/>
    <xf numFmtId="0" fontId="0" fillId="0" borderId="80" xfId="0" applyBorder="1"/>
    <xf numFmtId="0" fontId="1" fillId="0" borderId="75" xfId="0" applyFont="1" applyBorder="1"/>
    <xf numFmtId="164" fontId="2" fillId="0" borderId="25" xfId="3" applyNumberFormat="1" applyFont="1" applyFill="1" applyBorder="1" applyAlignment="1" applyProtection="1">
      <alignment horizontal="center"/>
    </xf>
    <xf numFmtId="164" fontId="2" fillId="2" borderId="54" xfId="3" applyNumberFormat="1" applyFont="1" applyFill="1" applyBorder="1" applyAlignment="1" applyProtection="1">
      <alignment horizontal="center"/>
    </xf>
    <xf numFmtId="164" fontId="2" fillId="0" borderId="54" xfId="3" applyNumberFormat="1" applyFont="1" applyFill="1" applyBorder="1" applyAlignment="1" applyProtection="1">
      <alignment horizontal="center"/>
    </xf>
    <xf numFmtId="0" fontId="2" fillId="0" borderId="25" xfId="3" applyFont="1" applyFill="1" applyBorder="1" applyAlignment="1" applyProtection="1">
      <alignment horizontal="center"/>
    </xf>
    <xf numFmtId="0" fontId="2" fillId="2" borderId="54" xfId="3" applyFont="1" applyFill="1" applyBorder="1" applyAlignment="1" applyProtection="1">
      <alignment horizontal="center"/>
    </xf>
    <xf numFmtId="0" fontId="2" fillId="0" borderId="54" xfId="3" applyFont="1" applyFill="1" applyBorder="1" applyAlignment="1" applyProtection="1">
      <alignment horizontal="center"/>
    </xf>
    <xf numFmtId="0" fontId="2" fillId="0" borderId="54" xfId="3" applyFont="1" applyBorder="1" applyAlignment="1" applyProtection="1">
      <alignment horizontal="center"/>
    </xf>
    <xf numFmtId="0" fontId="2" fillId="2" borderId="27" xfId="3" applyFont="1" applyFill="1" applyBorder="1" applyAlignment="1" applyProtection="1">
      <alignment horizontal="center"/>
    </xf>
    <xf numFmtId="164" fontId="2" fillId="2" borderId="34" xfId="3" applyNumberFormat="1" applyFont="1" applyFill="1" applyBorder="1" applyAlignment="1" applyProtection="1">
      <alignment horizontal="center"/>
    </xf>
    <xf numFmtId="164" fontId="2" fillId="0" borderId="34" xfId="3" applyNumberFormat="1" applyFont="1" applyFill="1" applyBorder="1" applyAlignment="1" applyProtection="1">
      <alignment horizontal="center"/>
    </xf>
    <xf numFmtId="164" fontId="2" fillId="0" borderId="34" xfId="3" applyNumberFormat="1" applyFont="1" applyBorder="1" applyAlignment="1" applyProtection="1">
      <alignment horizontal="center"/>
    </xf>
    <xf numFmtId="164" fontId="2" fillId="2" borderId="26" xfId="3" applyNumberFormat="1" applyFont="1" applyFill="1" applyBorder="1" applyAlignment="1" applyProtection="1">
      <alignment horizontal="center"/>
    </xf>
    <xf numFmtId="164" fontId="9" fillId="0" borderId="54" xfId="3" applyNumberFormat="1" applyFont="1" applyBorder="1" applyAlignment="1" applyProtection="1">
      <alignment horizontal="center"/>
    </xf>
    <xf numFmtId="164" fontId="9" fillId="2" borderId="54" xfId="3" applyNumberFormat="1" applyFont="1" applyFill="1" applyBorder="1" applyAlignment="1" applyProtection="1">
      <alignment horizontal="center"/>
    </xf>
    <xf numFmtId="164" fontId="9" fillId="2" borderId="27" xfId="3" applyNumberFormat="1" applyFont="1" applyFill="1" applyBorder="1" applyAlignment="1" applyProtection="1">
      <alignment horizontal="center"/>
    </xf>
    <xf numFmtId="164" fontId="2" fillId="0" borderId="7" xfId="3" applyNumberFormat="1" applyFont="1" applyFill="1" applyBorder="1" applyAlignment="1" applyProtection="1">
      <alignment horizontal="center"/>
    </xf>
    <xf numFmtId="164" fontId="35" fillId="0" borderId="54" xfId="0" applyNumberFormat="1" applyFont="1" applyBorder="1" applyAlignment="1">
      <alignment horizontal="center" vertical="center" wrapText="1"/>
    </xf>
    <xf numFmtId="164" fontId="35" fillId="2" borderId="54" xfId="0" applyNumberFormat="1" applyFont="1" applyFill="1" applyBorder="1" applyAlignment="1">
      <alignment horizontal="center" vertical="center"/>
    </xf>
    <xf numFmtId="1" fontId="35" fillId="0" borderId="54" xfId="0" applyNumberFormat="1" applyFont="1" applyBorder="1" applyAlignment="1">
      <alignment horizontal="center" vertical="center" wrapText="1"/>
    </xf>
    <xf numFmtId="1" fontId="35" fillId="2" borderId="54" xfId="0" applyNumberFormat="1" applyFont="1" applyFill="1" applyBorder="1" applyAlignment="1">
      <alignment horizontal="center" vertical="center"/>
    </xf>
    <xf numFmtId="164" fontId="35" fillId="2" borderId="53" xfId="0" applyNumberFormat="1" applyFont="1" applyFill="1" applyBorder="1" applyAlignment="1">
      <alignment horizontal="center" vertical="center"/>
    </xf>
    <xf numFmtId="0" fontId="71" fillId="0" borderId="0" xfId="0" applyFont="1" applyProtection="1">
      <protection hidden="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0" xfId="0" applyFont="1" applyBorder="1" applyAlignment="1" applyProtection="1">
      <alignment horizontal="center"/>
      <protection hidden="1"/>
    </xf>
    <xf numFmtId="0" fontId="8" fillId="10" borderId="28" xfId="0" applyFont="1" applyFill="1" applyBorder="1" applyAlignment="1">
      <alignment horizontal="center"/>
    </xf>
    <xf numFmtId="0" fontId="8" fillId="10" borderId="22" xfId="0" applyFont="1" applyFill="1" applyBorder="1" applyAlignment="1">
      <alignment horizontal="left"/>
    </xf>
    <xf numFmtId="0" fontId="8" fillId="10" borderId="28" xfId="0" applyFont="1" applyFill="1" applyBorder="1" applyAlignment="1">
      <alignment horizontal="left"/>
    </xf>
    <xf numFmtId="0" fontId="8" fillId="10" borderId="29" xfId="0" applyFont="1" applyFill="1" applyBorder="1" applyAlignment="1">
      <alignment horizontal="left"/>
    </xf>
    <xf numFmtId="0" fontId="8" fillId="0" borderId="22" xfId="0" applyFont="1" applyBorder="1" applyAlignment="1"/>
    <xf numFmtId="0" fontId="8" fillId="0" borderId="28" xfId="0" applyFont="1" applyBorder="1" applyProtection="1">
      <protection hidden="1"/>
    </xf>
    <xf numFmtId="0" fontId="0" fillId="0" borderId="28" xfId="0" applyBorder="1" applyProtection="1">
      <protection hidden="1"/>
    </xf>
    <xf numFmtId="164" fontId="8" fillId="0" borderId="28" xfId="0" applyNumberFormat="1" applyFont="1" applyBorder="1" applyAlignment="1" applyProtection="1">
      <protection hidden="1"/>
    </xf>
    <xf numFmtId="0" fontId="8" fillId="0" borderId="28" xfId="0" applyFont="1" applyBorder="1" applyAlignment="1" applyProtection="1">
      <alignment horizontal="center"/>
      <protection hidden="1"/>
    </xf>
    <xf numFmtId="0" fontId="8" fillId="0" borderId="29" xfId="0" applyFont="1" applyBorder="1" applyProtection="1">
      <protection hidden="1"/>
    </xf>
    <xf numFmtId="164" fontId="53" fillId="0" borderId="28" xfId="0" applyNumberFormat="1" applyFont="1" applyBorder="1" applyAlignment="1" applyProtection="1">
      <protection hidden="1"/>
    </xf>
    <xf numFmtId="0" fontId="53" fillId="10" borderId="28" xfId="0" applyFont="1" applyFill="1" applyBorder="1" applyAlignment="1">
      <alignment horizontal="left"/>
    </xf>
    <xf numFmtId="0" fontId="0" fillId="0" borderId="0" xfId="0" applyFont="1" applyFill="1" applyBorder="1"/>
    <xf numFmtId="164" fontId="71" fillId="0" borderId="0" xfId="0" applyNumberFormat="1" applyFont="1" applyBorder="1" applyAlignment="1" applyProtection="1">
      <alignment horizontal="center"/>
      <protection hidden="1"/>
    </xf>
    <xf numFmtId="164" fontId="71" fillId="0" borderId="16" xfId="0" applyNumberFormat="1" applyFont="1" applyBorder="1" applyAlignment="1" applyProtection="1">
      <alignment horizontal="center"/>
      <protection hidden="1"/>
    </xf>
    <xf numFmtId="166" fontId="1" fillId="0" borderId="0" xfId="0" applyNumberFormat="1" applyFont="1" applyBorder="1" applyAlignment="1" applyProtection="1">
      <alignment horizontal="right"/>
      <protection hidden="1"/>
    </xf>
    <xf numFmtId="0" fontId="1" fillId="2" borderId="57" xfId="0" applyFont="1" applyFill="1" applyBorder="1" applyAlignment="1" applyProtection="1">
      <alignment vertical="center"/>
      <protection hidden="1"/>
    </xf>
    <xf numFmtId="166" fontId="1" fillId="0" borderId="0" xfId="0" applyNumberFormat="1" applyFont="1" applyBorder="1" applyAlignment="1" applyProtection="1">
      <alignment horizontal="left"/>
      <protection hidden="1"/>
    </xf>
    <xf numFmtId="0" fontId="24" fillId="0" borderId="0" xfId="0" applyFont="1" applyBorder="1" applyAlignment="1" applyProtection="1">
      <alignment horizontal="right"/>
      <protection hidden="1"/>
    </xf>
    <xf numFmtId="173" fontId="18" fillId="0" borderId="0" xfId="0" applyNumberFormat="1" applyFont="1" applyFill="1" applyBorder="1" applyAlignment="1" applyProtection="1">
      <alignment horizontal="center"/>
      <protection locked="0" hidden="1"/>
    </xf>
    <xf numFmtId="0" fontId="2" fillId="0" borderId="0" xfId="0" applyFont="1" applyProtection="1">
      <protection hidden="1"/>
    </xf>
    <xf numFmtId="175" fontId="1" fillId="12" borderId="32" xfId="0" applyNumberFormat="1" applyFont="1" applyFill="1" applyBorder="1" applyAlignment="1" applyProtection="1">
      <alignment horizontal="right"/>
      <protection hidden="1"/>
    </xf>
    <xf numFmtId="172" fontId="1" fillId="0" borderId="0" xfId="0" applyNumberFormat="1" applyFont="1" applyFill="1" applyBorder="1" applyAlignment="1" applyProtection="1">
      <alignment horizontal="right"/>
      <protection hidden="1"/>
    </xf>
    <xf numFmtId="166" fontId="2" fillId="0" borderId="0" xfId="0" applyNumberFormat="1" applyFont="1" applyBorder="1" applyAlignment="1" applyProtection="1">
      <alignment horizontal="left"/>
      <protection hidden="1"/>
    </xf>
    <xf numFmtId="173" fontId="19" fillId="0" borderId="0" xfId="0" applyNumberFormat="1" applyFont="1" applyFill="1" applyBorder="1" applyAlignment="1" applyProtection="1">
      <alignment horizontal="right"/>
      <protection locked="0" hidden="1"/>
    </xf>
    <xf numFmtId="164" fontId="1" fillId="12" borderId="32" xfId="0" applyNumberFormat="1" applyFont="1" applyFill="1" applyBorder="1" applyAlignment="1" applyProtection="1">
      <alignment horizontal="center"/>
      <protection locked="0" hidden="1"/>
    </xf>
    <xf numFmtId="0" fontId="46" fillId="0" borderId="0" xfId="0" quotePrefix="1" applyFont="1" applyBorder="1" applyProtection="1">
      <protection hidden="1"/>
    </xf>
    <xf numFmtId="0" fontId="2" fillId="0" borderId="0" xfId="0" applyFont="1" applyBorder="1" applyAlignment="1" applyProtection="1">
      <alignment horizontal="left"/>
      <protection hidden="1"/>
    </xf>
    <xf numFmtId="0" fontId="19" fillId="0" borderId="0" xfId="0" applyFont="1" applyBorder="1" applyAlignment="1" applyProtection="1">
      <alignment horizontal="right"/>
      <protection hidden="1"/>
    </xf>
    <xf numFmtId="0" fontId="73" fillId="0" borderId="22" xfId="0" applyFont="1" applyBorder="1"/>
    <xf numFmtId="0" fontId="1" fillId="0" borderId="78" xfId="3" applyFont="1" applyFill="1" applyBorder="1" applyAlignment="1" applyProtection="1">
      <alignment horizontal="center"/>
    </xf>
    <xf numFmtId="0" fontId="1" fillId="2" borderId="52" xfId="3" applyFont="1" applyFill="1" applyBorder="1" applyAlignment="1" applyProtection="1">
      <alignment horizontal="center"/>
    </xf>
    <xf numFmtId="0" fontId="1" fillId="0" borderId="52" xfId="3" applyFont="1" applyFill="1" applyBorder="1" applyAlignment="1" applyProtection="1">
      <alignment horizontal="center"/>
    </xf>
    <xf numFmtId="0" fontId="1" fillId="0" borderId="52" xfId="3" applyFont="1" applyBorder="1" applyAlignment="1" applyProtection="1">
      <alignment horizontal="center"/>
    </xf>
    <xf numFmtId="0" fontId="1" fillId="2" borderId="48" xfId="3" applyFont="1" applyFill="1" applyBorder="1" applyAlignment="1" applyProtection="1">
      <alignment horizontal="center"/>
    </xf>
    <xf numFmtId="0" fontId="1" fillId="0" borderId="75" xfId="3" applyFont="1" applyBorder="1" applyAlignment="1" applyProtection="1">
      <alignment horizontal="center"/>
    </xf>
    <xf numFmtId="0" fontId="1" fillId="0" borderId="0" xfId="0" applyFont="1" applyBorder="1" applyAlignment="1">
      <alignment horizontal="center" vertical="center"/>
    </xf>
    <xf numFmtId="0" fontId="63" fillId="0" borderId="0" xfId="0" applyFont="1" applyFill="1" applyBorder="1" applyAlignment="1">
      <alignment horizontal="center" vertical="center" wrapText="1" readingOrder="1"/>
    </xf>
    <xf numFmtId="0" fontId="8" fillId="0" borderId="0" xfId="0" quotePrefix="1" applyFont="1" applyBorder="1" applyAlignment="1">
      <alignment horizontal="left"/>
    </xf>
    <xf numFmtId="0" fontId="2" fillId="0" borderId="0" xfId="4" applyFont="1" applyFill="1" applyBorder="1" applyAlignment="1" applyProtection="1">
      <alignment horizontal="right" vertical="center"/>
    </xf>
    <xf numFmtId="164" fontId="2" fillId="0" borderId="4" xfId="3" applyNumberFormat="1" applyFont="1" applyBorder="1" applyAlignment="1" applyProtection="1">
      <alignment horizontal="center"/>
    </xf>
    <xf numFmtId="164" fontId="2" fillId="2" borderId="8" xfId="3" applyNumberFormat="1" applyFont="1" applyFill="1" applyBorder="1" applyAlignment="1" applyProtection="1">
      <alignment horizontal="center"/>
    </xf>
    <xf numFmtId="0" fontId="2" fillId="0" borderId="0" xfId="0" applyFont="1" applyFill="1" applyBorder="1" applyAlignment="1">
      <alignment horizontal="right"/>
    </xf>
    <xf numFmtId="164" fontId="2" fillId="0" borderId="8" xfId="3" applyNumberFormat="1" applyFont="1" applyBorder="1" applyAlignment="1" applyProtection="1">
      <alignment horizontal="center"/>
    </xf>
    <xf numFmtId="164" fontId="2" fillId="0" borderId="4" xfId="3" applyNumberFormat="1" applyFont="1" applyFill="1" applyBorder="1" applyAlignment="1" applyProtection="1">
      <alignment horizontal="center"/>
    </xf>
    <xf numFmtId="164" fontId="2" fillId="0" borderId="8" xfId="3" applyNumberFormat="1" applyFont="1" applyFill="1" applyBorder="1" applyAlignment="1" applyProtection="1">
      <alignment horizontal="center"/>
    </xf>
    <xf numFmtId="0" fontId="0" fillId="0" borderId="81" xfId="0" applyFill="1" applyBorder="1"/>
    <xf numFmtId="164" fontId="35" fillId="2" borderId="7" xfId="0" applyNumberFormat="1" applyFont="1" applyFill="1" applyBorder="1" applyAlignment="1">
      <alignment horizontal="center" vertical="center"/>
    </xf>
    <xf numFmtId="164" fontId="35" fillId="0" borderId="34" xfId="0" applyNumberFormat="1" applyFont="1" applyBorder="1" applyAlignment="1">
      <alignment horizontal="center" vertical="center" wrapText="1"/>
    </xf>
    <xf numFmtId="164" fontId="35" fillId="2" borderId="34" xfId="0" applyNumberFormat="1" applyFont="1" applyFill="1" applyBorder="1" applyAlignment="1">
      <alignment horizontal="center" vertical="center"/>
    </xf>
    <xf numFmtId="1" fontId="35" fillId="0" borderId="34" xfId="0" applyNumberFormat="1" applyFont="1" applyBorder="1" applyAlignment="1">
      <alignment horizontal="center" vertical="center" wrapText="1"/>
    </xf>
    <xf numFmtId="1" fontId="35" fillId="2" borderId="34" xfId="0" applyNumberFormat="1" applyFont="1" applyFill="1" applyBorder="1" applyAlignment="1">
      <alignment horizontal="center" vertical="center"/>
    </xf>
    <xf numFmtId="1" fontId="29" fillId="2" borderId="34" xfId="0" applyNumberFormat="1" applyFont="1" applyFill="1" applyBorder="1" applyAlignment="1">
      <alignment horizontal="center" vertical="center"/>
    </xf>
    <xf numFmtId="1" fontId="29" fillId="2" borderId="54" xfId="0" applyNumberFormat="1" applyFont="1" applyFill="1" applyBorder="1" applyAlignment="1">
      <alignment horizontal="center" vertical="center"/>
    </xf>
    <xf numFmtId="1" fontId="29" fillId="0" borderId="34" xfId="0" applyNumberFormat="1" applyFont="1" applyBorder="1" applyAlignment="1">
      <alignment horizontal="center" vertical="center" wrapText="1"/>
    </xf>
    <xf numFmtId="1" fontId="29" fillId="0" borderId="54" xfId="0" applyNumberFormat="1" applyFont="1" applyBorder="1" applyAlignment="1">
      <alignment horizontal="center" vertical="center" wrapText="1"/>
    </xf>
    <xf numFmtId="1" fontId="29" fillId="0" borderId="26" xfId="0" applyNumberFormat="1" applyFont="1" applyBorder="1" applyAlignment="1">
      <alignment horizontal="center" vertical="center" wrapText="1"/>
    </xf>
    <xf numFmtId="1" fontId="29" fillId="0" borderId="27" xfId="0" applyNumberFormat="1" applyFont="1" applyBorder="1" applyAlignment="1">
      <alignment horizontal="center" vertical="center" wrapText="1"/>
    </xf>
    <xf numFmtId="0" fontId="42" fillId="0" borderId="0" xfId="0" applyFont="1" applyBorder="1" applyAlignment="1">
      <alignment horizontal="left" vertical="center" wrapText="1"/>
    </xf>
    <xf numFmtId="1" fontId="70" fillId="0" borderId="0" xfId="0" applyNumberFormat="1" applyFont="1" applyBorder="1" applyAlignment="1">
      <alignment horizontal="center" vertical="center" wrapText="1"/>
    </xf>
    <xf numFmtId="1" fontId="29" fillId="0" borderId="0" xfId="0" applyNumberFormat="1" applyFont="1" applyBorder="1" applyAlignment="1">
      <alignment horizontal="center" vertical="center" wrapText="1"/>
    </xf>
    <xf numFmtId="2" fontId="70" fillId="0" borderId="0" xfId="0" applyNumberFormat="1" applyFont="1" applyBorder="1" applyAlignment="1">
      <alignment horizontal="center" vertical="center" wrapText="1"/>
    </xf>
    <xf numFmtId="0" fontId="56" fillId="9" borderId="63" xfId="0" applyFont="1" applyFill="1" applyBorder="1" applyAlignment="1">
      <alignment horizontal="center" vertical="center" wrapText="1"/>
    </xf>
    <xf numFmtId="0" fontId="8" fillId="0" borderId="15" xfId="0" applyFont="1" applyBorder="1"/>
    <xf numFmtId="0" fontId="61" fillId="0" borderId="15" xfId="0" applyFont="1" applyFill="1" applyBorder="1" applyAlignment="1">
      <alignment vertical="center" readingOrder="1"/>
    </xf>
    <xf numFmtId="0" fontId="61" fillId="0" borderId="20" xfId="0" applyFont="1" applyFill="1" applyBorder="1" applyAlignment="1">
      <alignment vertical="center" readingOrder="1"/>
    </xf>
    <xf numFmtId="0" fontId="61" fillId="0" borderId="18" xfId="0" applyFont="1" applyFill="1" applyBorder="1" applyAlignment="1">
      <alignment vertical="center" readingOrder="1"/>
    </xf>
    <xf numFmtId="0" fontId="1" fillId="0" borderId="17" xfId="0" applyFont="1" applyBorder="1"/>
    <xf numFmtId="0" fontId="76" fillId="0" borderId="18" xfId="0" applyFont="1" applyFill="1" applyBorder="1" applyAlignment="1">
      <alignment vertical="center" readingOrder="1"/>
    </xf>
    <xf numFmtId="0" fontId="2" fillId="0" borderId="15" xfId="0" quotePrefix="1" applyFont="1" applyBorder="1" applyAlignment="1">
      <alignment horizontal="right" vertical="center"/>
    </xf>
    <xf numFmtId="0" fontId="2" fillId="0" borderId="20" xfId="0" quotePrefix="1" applyFont="1" applyBorder="1" applyAlignment="1">
      <alignment horizontal="right" vertical="center"/>
    </xf>
    <xf numFmtId="0" fontId="2" fillId="0" borderId="15" xfId="0" quotePrefix="1" applyFont="1" applyBorder="1"/>
    <xf numFmtId="0" fontId="14" fillId="0" borderId="0" xfId="0" applyFont="1" applyBorder="1" applyAlignment="1" applyProtection="1">
      <alignment horizontal="left"/>
      <protection hidden="1"/>
    </xf>
    <xf numFmtId="0" fontId="8" fillId="0" borderId="23" xfId="0" applyFont="1" applyBorder="1"/>
    <xf numFmtId="0" fontId="77" fillId="0" borderId="33" xfId="0" applyFont="1" applyBorder="1" applyAlignment="1">
      <alignment horizontal="center"/>
    </xf>
    <xf numFmtId="0" fontId="15" fillId="0" borderId="33" xfId="0" applyFont="1" applyBorder="1"/>
    <xf numFmtId="0" fontId="8" fillId="0" borderId="34" xfId="0" applyFont="1" applyFill="1" applyBorder="1" applyAlignment="1">
      <alignment horizontal="center"/>
    </xf>
    <xf numFmtId="0" fontId="8" fillId="0" borderId="32" xfId="0" applyFont="1" applyBorder="1" applyAlignment="1">
      <alignment horizontal="center"/>
    </xf>
    <xf numFmtId="0" fontId="8" fillId="0" borderId="26" xfId="0" applyFont="1" applyFill="1" applyBorder="1" applyAlignment="1">
      <alignment horizontal="center"/>
    </xf>
    <xf numFmtId="0" fontId="8" fillId="0" borderId="14" xfId="0" applyFont="1" applyBorder="1" applyAlignment="1">
      <alignment horizontal="center"/>
    </xf>
    <xf numFmtId="0" fontId="8" fillId="10" borderId="3" xfId="0" applyFont="1" applyFill="1" applyBorder="1" applyAlignment="1">
      <alignment horizontal="center"/>
    </xf>
    <xf numFmtId="0" fontId="8" fillId="10" borderId="24" xfId="0" applyFont="1" applyFill="1" applyBorder="1" applyAlignment="1">
      <alignment horizontal="left"/>
    </xf>
    <xf numFmtId="0" fontId="8" fillId="10" borderId="24" xfId="0" applyFont="1" applyFill="1" applyBorder="1" applyAlignment="1">
      <alignment horizontal="center"/>
    </xf>
    <xf numFmtId="0" fontId="8" fillId="0" borderId="32" xfId="0" applyFont="1" applyBorder="1" applyAlignment="1"/>
    <xf numFmtId="0" fontId="8" fillId="0" borderId="14" xfId="0" applyFont="1" applyBorder="1" applyAlignment="1">
      <alignment horizontal="left"/>
    </xf>
    <xf numFmtId="0" fontId="8" fillId="10" borderId="34" xfId="0" applyFont="1" applyFill="1" applyBorder="1" applyAlignment="1">
      <alignment horizontal="center"/>
    </xf>
    <xf numFmtId="0" fontId="8" fillId="10" borderId="32" xfId="0" applyFont="1" applyFill="1" applyBorder="1" applyAlignment="1">
      <alignment horizontal="center"/>
    </xf>
    <xf numFmtId="0" fontId="8" fillId="10" borderId="32" xfId="0" applyFont="1" applyFill="1" applyBorder="1" applyAlignment="1">
      <alignment horizontal="left"/>
    </xf>
    <xf numFmtId="0" fontId="13" fillId="0" borderId="87" xfId="0" applyFont="1" applyBorder="1" applyAlignment="1">
      <alignment horizontal="center"/>
    </xf>
    <xf numFmtId="0" fontId="13" fillId="0" borderId="17" xfId="0" applyFont="1" applyBorder="1" applyAlignment="1">
      <alignment horizontal="center"/>
    </xf>
    <xf numFmtId="0" fontId="1" fillId="0" borderId="88" xfId="0" applyFont="1" applyBorder="1" applyAlignment="1">
      <alignment horizontal="center"/>
    </xf>
    <xf numFmtId="0" fontId="1" fillId="0" borderId="81" xfId="0" applyFont="1" applyBorder="1" applyAlignment="1">
      <alignment horizontal="center"/>
    </xf>
    <xf numFmtId="0" fontId="1" fillId="0" borderId="30" xfId="0" applyFont="1" applyBorder="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12" xfId="0" applyFont="1" applyBorder="1" applyAlignment="1">
      <alignment horizontal="center"/>
    </xf>
    <xf numFmtId="0" fontId="1" fillId="0" borderId="66" xfId="0" applyFont="1" applyBorder="1" applyAlignment="1">
      <alignment horizontal="center"/>
    </xf>
    <xf numFmtId="164" fontId="29" fillId="2" borderId="43" xfId="0" applyNumberFormat="1" applyFont="1" applyFill="1" applyBorder="1" applyAlignment="1">
      <alignment horizontal="center" vertical="center"/>
    </xf>
    <xf numFmtId="164" fontId="29" fillId="0" borderId="32" xfId="0" applyNumberFormat="1" applyFont="1" applyBorder="1" applyAlignment="1">
      <alignment horizontal="center" vertical="center" wrapText="1"/>
    </xf>
    <xf numFmtId="164" fontId="29" fillId="2" borderId="32" xfId="0" applyNumberFormat="1" applyFont="1" applyFill="1" applyBorder="1" applyAlignment="1">
      <alignment horizontal="center" vertical="center"/>
    </xf>
    <xf numFmtId="1" fontId="29" fillId="0" borderId="32" xfId="0" applyNumberFormat="1" applyFont="1" applyBorder="1" applyAlignment="1">
      <alignment horizontal="center" vertical="center" wrapText="1"/>
    </xf>
    <xf numFmtId="1" fontId="29" fillId="2" borderId="32" xfId="0" applyNumberFormat="1" applyFont="1" applyFill="1" applyBorder="1" applyAlignment="1">
      <alignment horizontal="center" vertical="center"/>
    </xf>
    <xf numFmtId="1" fontId="29" fillId="0" borderId="14" xfId="0" applyNumberFormat="1" applyFont="1" applyBorder="1" applyAlignment="1">
      <alignment horizontal="center" vertical="center" wrapText="1"/>
    </xf>
    <xf numFmtId="0" fontId="1" fillId="0" borderId="0" xfId="0" applyFont="1" applyBorder="1" applyAlignment="1" applyProtection="1">
      <alignment horizontal="center"/>
      <protection hidden="1"/>
    </xf>
    <xf numFmtId="0" fontId="29" fillId="10" borderId="3" xfId="0" applyFont="1" applyFill="1" applyBorder="1" applyAlignment="1">
      <alignment horizontal="center" vertical="center"/>
    </xf>
    <xf numFmtId="0" fontId="29" fillId="10" borderId="24" xfId="0" applyFont="1" applyFill="1" applyBorder="1" applyAlignment="1">
      <alignment horizontal="left" vertical="center"/>
    </xf>
    <xf numFmtId="0" fontId="29" fillId="10" borderId="24" xfId="0" applyFont="1" applyFill="1" applyBorder="1" applyAlignment="1">
      <alignment horizontal="center" vertical="center"/>
    </xf>
    <xf numFmtId="0" fontId="29" fillId="10" borderId="25"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2" xfId="0" applyFont="1" applyBorder="1" applyAlignment="1">
      <alignment horizontal="center" vertical="center"/>
    </xf>
    <xf numFmtId="0" fontId="29" fillId="0" borderId="54" xfId="0" applyFont="1" applyBorder="1" applyAlignment="1">
      <alignment horizontal="center" vertical="center"/>
    </xf>
    <xf numFmtId="0" fontId="29" fillId="10" borderId="34" xfId="0" applyFont="1" applyFill="1" applyBorder="1" applyAlignment="1">
      <alignment horizontal="center" vertical="center"/>
    </xf>
    <xf numFmtId="0" fontId="29" fillId="10" borderId="32" xfId="0" applyFont="1" applyFill="1" applyBorder="1" applyAlignment="1">
      <alignment horizontal="left" vertical="center"/>
    </xf>
    <xf numFmtId="0" fontId="29" fillId="10" borderId="32" xfId="0" applyFont="1" applyFill="1" applyBorder="1" applyAlignment="1">
      <alignment horizontal="center" vertical="center"/>
    </xf>
    <xf numFmtId="0" fontId="29" fillId="10" borderId="54"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4" xfId="0" applyFont="1" applyBorder="1" applyAlignment="1">
      <alignment horizontal="left" vertical="center"/>
    </xf>
    <xf numFmtId="0" fontId="29" fillId="0" borderId="14" xfId="0" applyFont="1" applyBorder="1" applyAlignment="1">
      <alignment horizontal="center" vertical="center"/>
    </xf>
    <xf numFmtId="0" fontId="29" fillId="0" borderId="27" xfId="0" applyFont="1" applyBorder="1" applyAlignment="1">
      <alignment horizontal="center" vertical="center"/>
    </xf>
    <xf numFmtId="0" fontId="78" fillId="0" borderId="33" xfId="0" applyFont="1" applyBorder="1" applyAlignment="1">
      <alignment horizontal="center"/>
    </xf>
    <xf numFmtId="0" fontId="78" fillId="0" borderId="83" xfId="0" applyFont="1" applyBorder="1" applyAlignment="1">
      <alignment horizontal="center"/>
    </xf>
    <xf numFmtId="0" fontId="29" fillId="0" borderId="32" xfId="0" applyFont="1" applyBorder="1" applyAlignment="1">
      <alignment horizontal="left" vertical="center"/>
    </xf>
    <xf numFmtId="0" fontId="78" fillId="0" borderId="33" xfId="0" applyFont="1" applyBorder="1" applyAlignment="1">
      <alignment horizontal="left"/>
    </xf>
    <xf numFmtId="0" fontId="0" fillId="0" borderId="21" xfId="0" applyBorder="1" applyAlignment="1">
      <alignment horizontal="center" vertical="center"/>
    </xf>
    <xf numFmtId="0" fontId="1" fillId="0" borderId="15" xfId="0" applyFont="1" applyBorder="1" applyAlignment="1">
      <alignment horizontal="center" vertical="center"/>
    </xf>
    <xf numFmtId="0" fontId="42" fillId="0" borderId="15" xfId="0" applyFont="1" applyBorder="1" applyAlignment="1">
      <alignment horizontal="left" vertical="center" wrapText="1"/>
    </xf>
    <xf numFmtId="1" fontId="70" fillId="0" borderId="15" xfId="0" applyNumberFormat="1" applyFont="1" applyBorder="1" applyAlignment="1">
      <alignment horizontal="center" vertical="center" wrapText="1"/>
    </xf>
    <xf numFmtId="1" fontId="29" fillId="0" borderId="15" xfId="0" applyNumberFormat="1" applyFont="1" applyBorder="1" applyAlignment="1">
      <alignment horizontal="center" vertical="center" wrapText="1"/>
    </xf>
    <xf numFmtId="2" fontId="70" fillId="0" borderId="15" xfId="0" applyNumberFormat="1" applyFont="1" applyBorder="1" applyAlignment="1">
      <alignment horizontal="center" vertical="center" wrapText="1"/>
    </xf>
    <xf numFmtId="0" fontId="0" fillId="0" borderId="20" xfId="0" applyBorder="1" applyAlignment="1">
      <alignment horizontal="center" vertical="center"/>
    </xf>
    <xf numFmtId="0" fontId="31" fillId="9" borderId="72" xfId="0" applyFont="1" applyFill="1" applyBorder="1" applyAlignment="1">
      <alignment vertical="center" wrapText="1"/>
    </xf>
    <xf numFmtId="0" fontId="31" fillId="9" borderId="71" xfId="0" applyFont="1" applyFill="1" applyBorder="1" applyAlignment="1">
      <alignment vertical="center" wrapText="1"/>
    </xf>
    <xf numFmtId="0" fontId="0" fillId="9" borderId="61" xfId="0" applyFill="1" applyBorder="1" applyAlignment="1">
      <alignment vertical="center" wrapText="1"/>
    </xf>
    <xf numFmtId="0" fontId="1" fillId="9" borderId="61" xfId="0" applyFont="1" applyFill="1" applyBorder="1" applyAlignment="1">
      <alignment horizontal="center" vertical="center" wrapText="1"/>
    </xf>
    <xf numFmtId="0" fontId="31" fillId="9" borderId="71" xfId="0" applyFont="1" applyFill="1" applyBorder="1" applyAlignment="1">
      <alignment horizontal="center" vertical="center" wrapText="1"/>
    </xf>
    <xf numFmtId="0" fontId="55" fillId="9" borderId="91" xfId="0" applyFont="1" applyFill="1" applyBorder="1" applyAlignment="1">
      <alignment horizontal="center" vertical="center" wrapText="1"/>
    </xf>
    <xf numFmtId="0" fontId="55" fillId="9" borderId="92" xfId="0" applyFont="1" applyFill="1" applyBorder="1" applyAlignment="1">
      <alignment horizontal="center" vertical="center" wrapText="1"/>
    </xf>
    <xf numFmtId="164" fontId="2" fillId="0" borderId="76" xfId="3" applyNumberFormat="1" applyFont="1" applyFill="1" applyBorder="1" applyAlignment="1" applyProtection="1">
      <alignment horizontal="center"/>
    </xf>
    <xf numFmtId="164" fontId="2" fillId="0" borderId="77" xfId="3" applyNumberFormat="1" applyFont="1" applyFill="1" applyBorder="1" applyAlignment="1" applyProtection="1">
      <alignment horizontal="center"/>
    </xf>
    <xf numFmtId="0" fontId="63" fillId="0" borderId="0" xfId="0" applyFont="1" applyFill="1" applyBorder="1" applyAlignment="1">
      <alignment horizontal="center" vertical="center" wrapText="1" readingOrder="1"/>
    </xf>
    <xf numFmtId="0" fontId="58" fillId="0" borderId="0" xfId="0" applyFont="1" applyBorder="1" applyAlignment="1">
      <alignment horizontal="center" vertical="center"/>
    </xf>
    <xf numFmtId="0" fontId="58" fillId="0" borderId="0" xfId="0" applyFont="1" applyBorder="1" applyAlignment="1">
      <alignment horizontal="center"/>
    </xf>
    <xf numFmtId="0" fontId="58" fillId="0" borderId="15" xfId="0" applyFont="1" applyBorder="1" applyAlignment="1">
      <alignment horizontal="center" vertical="center"/>
    </xf>
    <xf numFmtId="0" fontId="0" fillId="0" borderId="0" xfId="0" applyBorder="1" applyAlignment="1">
      <alignment horizontal="left" vertical="top" wrapText="1"/>
    </xf>
    <xf numFmtId="0" fontId="0" fillId="0" borderId="18" xfId="0" applyBorder="1" applyAlignment="1">
      <alignment horizontal="left" vertical="top" wrapText="1"/>
    </xf>
    <xf numFmtId="0" fontId="2" fillId="0" borderId="0" xfId="0" applyFont="1" applyBorder="1" applyAlignment="1">
      <alignment horizontal="left" vertical="top" wrapText="1"/>
    </xf>
    <xf numFmtId="0" fontId="1" fillId="11" borderId="22" xfId="0" applyFont="1" applyFill="1" applyBorder="1" applyAlignment="1">
      <alignment horizontal="center" vertical="center"/>
    </xf>
    <xf numFmtId="0" fontId="1" fillId="11" borderId="28" xfId="0" applyFont="1" applyFill="1" applyBorder="1" applyAlignment="1">
      <alignment horizontal="center" vertical="center"/>
    </xf>
    <xf numFmtId="0" fontId="1" fillId="11" borderId="29" xfId="0" applyFont="1" applyFill="1" applyBorder="1" applyAlignment="1">
      <alignment horizontal="center" vertical="center"/>
    </xf>
    <xf numFmtId="0" fontId="13" fillId="5" borderId="22" xfId="0" applyFont="1" applyFill="1" applyBorder="1" applyAlignment="1" applyProtection="1">
      <alignment horizontal="center" vertical="center"/>
      <protection hidden="1"/>
    </xf>
    <xf numFmtId="0" fontId="13" fillId="5" borderId="28" xfId="0" applyFont="1" applyFill="1" applyBorder="1" applyAlignment="1" applyProtection="1">
      <alignment horizontal="center" vertical="center"/>
      <protection hidden="1"/>
    </xf>
    <xf numFmtId="0" fontId="13" fillId="5" borderId="29" xfId="0" applyFont="1" applyFill="1" applyBorder="1" applyAlignment="1" applyProtection="1">
      <alignment horizontal="center" vertical="center"/>
      <protection hidden="1"/>
    </xf>
    <xf numFmtId="0" fontId="2"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8" xfId="0" applyFont="1" applyBorder="1" applyAlignment="1">
      <alignment horizontal="left" vertical="top" wrapText="1"/>
    </xf>
    <xf numFmtId="0" fontId="43" fillId="0" borderId="0" xfId="0" applyFont="1" applyFill="1" applyBorder="1" applyAlignment="1" applyProtection="1">
      <alignment horizontal="left"/>
      <protection hidden="1"/>
    </xf>
    <xf numFmtId="0" fontId="9" fillId="4" borderId="37" xfId="0" applyFont="1" applyFill="1" applyBorder="1" applyAlignment="1" applyProtection="1">
      <alignment horizontal="left"/>
      <protection locked="0" hidden="1"/>
    </xf>
    <xf numFmtId="0" fontId="43" fillId="0" borderId="0" xfId="0" applyNumberFormat="1" applyFont="1" applyFill="1" applyBorder="1" applyAlignment="1" applyProtection="1">
      <alignment horizontal="center"/>
      <protection hidden="1"/>
    </xf>
    <xf numFmtId="0" fontId="43" fillId="0" borderId="18" xfId="0" applyNumberFormat="1" applyFont="1" applyFill="1" applyBorder="1" applyAlignment="1" applyProtection="1">
      <alignment horizontal="center"/>
      <protection hidden="1"/>
    </xf>
    <xf numFmtId="172" fontId="9" fillId="0" borderId="37" xfId="0" applyNumberFormat="1" applyFont="1" applyFill="1" applyBorder="1" applyAlignment="1" applyProtection="1">
      <alignment horizontal="right"/>
      <protection hidden="1"/>
    </xf>
    <xf numFmtId="0" fontId="43" fillId="0" borderId="0" xfId="0" applyFont="1" applyFill="1" applyBorder="1" applyAlignment="1" applyProtection="1">
      <alignment horizontal="center"/>
      <protection hidden="1"/>
    </xf>
    <xf numFmtId="0" fontId="13" fillId="0" borderId="0" xfId="0" applyFont="1" applyFill="1" applyBorder="1" applyAlignment="1" applyProtection="1">
      <alignment horizontal="right"/>
      <protection hidden="1"/>
    </xf>
    <xf numFmtId="171" fontId="43" fillId="0" borderId="39" xfId="1" applyNumberFormat="1" applyFont="1" applyFill="1" applyBorder="1" applyAlignment="1" applyProtection="1">
      <alignment horizontal="left"/>
      <protection hidden="1"/>
    </xf>
    <xf numFmtId="0" fontId="1" fillId="4" borderId="37" xfId="0" applyFont="1" applyFill="1" applyBorder="1" applyAlignment="1" applyProtection="1">
      <alignment horizontal="left"/>
      <protection locked="0" hidden="1"/>
    </xf>
    <xf numFmtId="0" fontId="1" fillId="4" borderId="36" xfId="0" applyFont="1" applyFill="1" applyBorder="1" applyAlignment="1" applyProtection="1">
      <alignment horizontal="left"/>
      <protection locked="0" hidden="1"/>
    </xf>
    <xf numFmtId="0" fontId="45" fillId="0" borderId="28" xfId="0" applyFont="1" applyBorder="1" applyAlignment="1" applyProtection="1">
      <alignment horizontal="center"/>
      <protection hidden="1"/>
    </xf>
    <xf numFmtId="0" fontId="13" fillId="5" borderId="0" xfId="0" applyFont="1" applyFill="1" applyAlignment="1" applyProtection="1">
      <alignment horizontal="center"/>
      <protection hidden="1"/>
    </xf>
    <xf numFmtId="0" fontId="9" fillId="0" borderId="17"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1" fillId="0" borderId="0" xfId="0" applyFont="1" applyBorder="1" applyAlignment="1">
      <alignment horizontal="center" vertical="center"/>
    </xf>
    <xf numFmtId="0" fontId="16" fillId="4" borderId="37" xfId="0" applyFont="1" applyFill="1" applyBorder="1" applyAlignment="1" applyProtection="1">
      <alignment horizontal="left"/>
      <protection locked="0" hidden="1"/>
    </xf>
    <xf numFmtId="169" fontId="23" fillId="0" borderId="37" xfId="0" applyNumberFormat="1" applyFont="1" applyBorder="1" applyAlignment="1" applyProtection="1">
      <alignment horizontal="center"/>
      <protection hidden="1"/>
    </xf>
    <xf numFmtId="167" fontId="13" fillId="0" borderId="37" xfId="0" applyNumberFormat="1" applyFont="1" applyBorder="1" applyAlignment="1" applyProtection="1">
      <alignment horizontal="left"/>
      <protection hidden="1"/>
    </xf>
    <xf numFmtId="164" fontId="23" fillId="0" borderId="37" xfId="0" applyNumberFormat="1" applyFont="1" applyBorder="1" applyAlignment="1" applyProtection="1">
      <alignment horizontal="center"/>
      <protection hidden="1"/>
    </xf>
    <xf numFmtId="0" fontId="3" fillId="0" borderId="28" xfId="0" applyFont="1" applyBorder="1" applyAlignment="1" applyProtection="1">
      <alignment horizontal="center"/>
      <protection hidden="1"/>
    </xf>
    <xf numFmtId="166" fontId="13" fillId="0" borderId="36" xfId="0" applyNumberFormat="1" applyFont="1" applyBorder="1" applyAlignment="1" applyProtection="1">
      <alignment horizontal="left"/>
      <protection hidden="1"/>
    </xf>
    <xf numFmtId="0" fontId="1" fillId="0" borderId="0" xfId="0" applyFont="1" applyBorder="1" applyAlignment="1">
      <alignment horizontal="center"/>
    </xf>
    <xf numFmtId="0" fontId="1" fillId="0" borderId="18" xfId="0" applyFont="1" applyBorder="1" applyAlignment="1">
      <alignment horizontal="center"/>
    </xf>
    <xf numFmtId="0" fontId="63" fillId="0" borderId="16" xfId="0" applyFont="1" applyFill="1" applyBorder="1" applyAlignment="1">
      <alignment horizontal="center" vertical="center" readingOrder="1"/>
    </xf>
    <xf numFmtId="0" fontId="58" fillId="0" borderId="17" xfId="0" applyFont="1" applyBorder="1" applyAlignment="1">
      <alignment horizontal="center" vertical="center"/>
    </xf>
    <xf numFmtId="0" fontId="58" fillId="0" borderId="17" xfId="0" applyFont="1" applyBorder="1" applyAlignment="1">
      <alignment horizontal="center"/>
    </xf>
    <xf numFmtId="0" fontId="55" fillId="9" borderId="63" xfId="0" applyFont="1" applyFill="1" applyBorder="1" applyAlignment="1">
      <alignment horizontal="center" vertical="center" wrapText="1"/>
    </xf>
    <xf numFmtId="0" fontId="55" fillId="9" borderId="64" xfId="0" applyFont="1" applyFill="1" applyBorder="1" applyAlignment="1">
      <alignment horizontal="center" vertical="center" wrapText="1"/>
    </xf>
    <xf numFmtId="0" fontId="55" fillId="8" borderId="71" xfId="0" applyFont="1" applyFill="1" applyBorder="1" applyAlignment="1">
      <alignment horizontal="center" vertical="center" wrapText="1"/>
    </xf>
    <xf numFmtId="0" fontId="55" fillId="8" borderId="72" xfId="0" applyFont="1" applyFill="1" applyBorder="1" applyAlignment="1">
      <alignment horizontal="center" vertical="center" wrapText="1"/>
    </xf>
    <xf numFmtId="0" fontId="55" fillId="8" borderId="63" xfId="0" applyFont="1" applyFill="1" applyBorder="1" applyAlignment="1">
      <alignment horizontal="center" vertical="center" wrapText="1"/>
    </xf>
    <xf numFmtId="0" fontId="55" fillId="8" borderId="64" xfId="0" applyFont="1" applyFill="1" applyBorder="1" applyAlignment="1">
      <alignment horizontal="center" vertical="center" wrapText="1"/>
    </xf>
    <xf numFmtId="0" fontId="56" fillId="9" borderId="65" xfId="0" applyFont="1" applyFill="1" applyBorder="1" applyAlignment="1">
      <alignment horizontal="center" vertical="center" wrapText="1"/>
    </xf>
    <xf numFmtId="0" fontId="56" fillId="9" borderId="63" xfId="0" applyFont="1" applyFill="1" applyBorder="1" applyAlignment="1">
      <alignment horizontal="center" vertical="center" wrapText="1"/>
    </xf>
    <xf numFmtId="0" fontId="56" fillId="9" borderId="64" xfId="0" applyFont="1" applyFill="1" applyBorder="1" applyAlignment="1">
      <alignment horizontal="center" vertical="center" wrapText="1"/>
    </xf>
    <xf numFmtId="0" fontId="56" fillId="8" borderId="65" xfId="0" applyFont="1" applyFill="1" applyBorder="1" applyAlignment="1">
      <alignment horizontal="center" vertical="center" wrapText="1"/>
    </xf>
    <xf numFmtId="0" fontId="56" fillId="8" borderId="63" xfId="0" applyFont="1" applyFill="1" applyBorder="1" applyAlignment="1">
      <alignment horizontal="center" vertical="center" wrapText="1"/>
    </xf>
    <xf numFmtId="0" fontId="56" fillId="8" borderId="64" xfId="0" applyFont="1" applyFill="1" applyBorder="1" applyAlignment="1">
      <alignment horizontal="center" vertical="center" wrapText="1"/>
    </xf>
    <xf numFmtId="0" fontId="31" fillId="7" borderId="67" xfId="0" applyFont="1" applyFill="1" applyBorder="1" applyAlignment="1">
      <alignment horizontal="center" vertical="center" wrapText="1"/>
    </xf>
    <xf numFmtId="0" fontId="31" fillId="7" borderId="68" xfId="0" applyFont="1" applyFill="1" applyBorder="1" applyAlignment="1">
      <alignment horizontal="center" vertical="center" wrapText="1"/>
    </xf>
    <xf numFmtId="0" fontId="31" fillId="7" borderId="69" xfId="0" applyFont="1" applyFill="1" applyBorder="1" applyAlignment="1">
      <alignment horizontal="center" vertical="center" wrapText="1"/>
    </xf>
    <xf numFmtId="0" fontId="31" fillId="7" borderId="63" xfId="0" applyFont="1" applyFill="1" applyBorder="1" applyAlignment="1">
      <alignment horizontal="center" vertical="center" wrapText="1"/>
    </xf>
    <xf numFmtId="0" fontId="31" fillId="7" borderId="64" xfId="0" applyFont="1" applyFill="1" applyBorder="1" applyAlignment="1">
      <alignment horizontal="center" vertical="center" wrapText="1"/>
    </xf>
    <xf numFmtId="172" fontId="1" fillId="0" borderId="0" xfId="0" applyNumberFormat="1" applyFont="1" applyFill="1" applyBorder="1" applyAlignment="1" applyProtection="1">
      <alignment horizontal="right"/>
      <protection hidden="1"/>
    </xf>
    <xf numFmtId="0" fontId="64" fillId="0" borderId="0" xfId="0" applyFont="1" applyFill="1" applyBorder="1" applyAlignment="1">
      <alignment horizontal="right" vertical="center" wrapText="1" readingOrder="1"/>
    </xf>
    <xf numFmtId="0" fontId="3" fillId="0" borderId="28" xfId="0" applyFont="1" applyBorder="1" applyAlignment="1">
      <alignment horizontal="center"/>
    </xf>
    <xf numFmtId="0" fontId="8" fillId="10" borderId="22" xfId="0" applyFont="1" applyFill="1" applyBorder="1" applyAlignment="1">
      <alignment horizontal="center"/>
    </xf>
    <xf numFmtId="0" fontId="8" fillId="10" borderId="84" xfId="0" applyFont="1" applyFill="1" applyBorder="1" applyAlignment="1">
      <alignment horizontal="center"/>
    </xf>
    <xf numFmtId="0" fontId="8" fillId="0" borderId="86" xfId="0" applyFont="1" applyBorder="1" applyAlignment="1">
      <alignment horizontal="center"/>
    </xf>
    <xf numFmtId="0" fontId="8" fillId="0" borderId="82" xfId="0" applyFont="1" applyBorder="1" applyAlignment="1">
      <alignment horizontal="center"/>
    </xf>
    <xf numFmtId="0" fontId="77" fillId="0" borderId="79" xfId="0" applyFont="1" applyBorder="1" applyAlignment="1">
      <alignment horizontal="center"/>
    </xf>
    <xf numFmtId="0" fontId="77" fillId="0" borderId="80" xfId="0" applyFont="1" applyBorder="1" applyAlignment="1">
      <alignment horizontal="center"/>
    </xf>
    <xf numFmtId="0" fontId="8" fillId="10" borderId="85" xfId="0" applyFont="1" applyFill="1" applyBorder="1" applyAlignment="1">
      <alignment horizontal="center"/>
    </xf>
    <xf numFmtId="0" fontId="8" fillId="10" borderId="5" xfId="0" applyFont="1" applyFill="1" applyBorder="1" applyAlignment="1">
      <alignment horizontal="center"/>
    </xf>
    <xf numFmtId="0" fontId="8" fillId="0" borderId="22" xfId="0" applyFont="1" applyBorder="1" applyAlignment="1">
      <alignment horizontal="center"/>
    </xf>
    <xf numFmtId="0" fontId="8" fillId="0" borderId="84" xfId="0" applyFont="1" applyBorder="1" applyAlignment="1">
      <alignment horizontal="center"/>
    </xf>
  </cellXfs>
  <cellStyles count="7">
    <cellStyle name="Besuchter Hyperlink" xfId="6" builtinId="9" hidden="1"/>
    <cellStyle name="Komma" xfId="1" builtinId="3"/>
    <cellStyle name="Link" xfId="5" builtinId="8" hidden="1"/>
    <cellStyle name="Prozent" xfId="2" builtinId="5"/>
    <cellStyle name="Standard" xfId="0" builtinId="0"/>
    <cellStyle name="Standard_PEHD" xfId="3" xr:uid="{00000000-0005-0000-0000-000005000000}"/>
    <cellStyle name="Standard_Rohrmasse" xfId="4" xr:uid="{00000000-0005-0000-0000-000006000000}"/>
  </cellStyles>
  <dxfs count="28">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border>
        <left/>
        <right/>
        <top/>
        <bottom/>
      </border>
    </dxf>
    <dxf>
      <font>
        <b/>
        <i val="0"/>
        <condense val="0"/>
        <extend val="0"/>
        <color indexed="8"/>
      </font>
      <fill>
        <patternFill>
          <bgColor indexed="10"/>
        </patternFill>
      </fill>
    </dxf>
    <dxf>
      <font>
        <b/>
        <i val="0"/>
        <condense val="0"/>
        <extend val="0"/>
        <color indexed="8"/>
      </font>
      <fill>
        <patternFill patternType="none">
          <bgColor indexed="65"/>
        </patternFill>
      </fill>
    </dxf>
    <dxf>
      <font>
        <b val="0"/>
        <i val="0"/>
        <condense val="0"/>
        <extend val="0"/>
        <color auto="1"/>
      </font>
      <fill>
        <patternFill>
          <bgColor indexed="10"/>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ont>
        <b/>
        <i val="0"/>
        <condense val="0"/>
        <extend val="0"/>
        <color indexed="8"/>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border>
        <left/>
        <right/>
        <top/>
        <bottom/>
      </border>
    </dxf>
    <dxf>
      <font>
        <b/>
        <i val="0"/>
        <condense val="0"/>
        <extend val="0"/>
        <color indexed="8"/>
      </font>
      <fill>
        <patternFill>
          <bgColor indexed="10"/>
        </patternFill>
      </fill>
    </dxf>
    <dxf>
      <font>
        <b/>
        <i val="0"/>
        <condense val="0"/>
        <extend val="0"/>
        <color indexed="8"/>
      </font>
      <fill>
        <patternFill patternType="none">
          <bgColor indexed="65"/>
        </patternFill>
      </fill>
    </dxf>
    <dxf>
      <font>
        <b val="0"/>
        <i val="0"/>
        <condense val="0"/>
        <extend val="0"/>
        <color auto="1"/>
      </font>
      <fill>
        <patternFill>
          <bgColor indexed="10"/>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file:///C:\Daten\gesch&#228;ftlich\Kundendaten\VKR\Dokumente\1%20Bilder\Sammlung\EA_allg_daumen%20hoch_gut.png" TargetMode="External"/><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181769</xdr:colOff>
      <xdr:row>0</xdr:row>
      <xdr:rowOff>38100</xdr:rowOff>
    </xdr:from>
    <xdr:to>
      <xdr:col>7</xdr:col>
      <xdr:colOff>64294</xdr:colOff>
      <xdr:row>4</xdr:row>
      <xdr:rowOff>22225</xdr:rowOff>
    </xdr:to>
    <xdr:pic>
      <xdr:nvPicPr>
        <xdr:cNvPr id="4" name="Picture 3" descr="VKR_BB_oben_grau_fürA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36019" y="3810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124619</xdr:colOff>
      <xdr:row>3</xdr:row>
      <xdr:rowOff>35718</xdr:rowOff>
    </xdr:to>
    <xdr:pic>
      <xdr:nvPicPr>
        <xdr:cNvPr id="5" name="Picture 2" descr="VKR_BB_oben_grau_fürA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330994"/>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114300</xdr:colOff>
      <xdr:row>0</xdr:row>
      <xdr:rowOff>0</xdr:rowOff>
    </xdr:from>
    <xdr:to>
      <xdr:col>25</xdr:col>
      <xdr:colOff>231775</xdr:colOff>
      <xdr:row>4</xdr:row>
      <xdr:rowOff>174625</xdr:rowOff>
    </xdr:to>
    <xdr:pic>
      <xdr:nvPicPr>
        <xdr:cNvPr id="6"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0925" y="0"/>
          <a:ext cx="9906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157957</xdr:colOff>
      <xdr:row>0</xdr:row>
      <xdr:rowOff>38100</xdr:rowOff>
    </xdr:from>
    <xdr:to>
      <xdr:col>7</xdr:col>
      <xdr:colOff>40482</xdr:colOff>
      <xdr:row>4</xdr:row>
      <xdr:rowOff>22225</xdr:rowOff>
    </xdr:to>
    <xdr:pic>
      <xdr:nvPicPr>
        <xdr:cNvPr id="10" name="Picture 3" descr="VKR_BB_oben_grau_fürA4">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12207" y="3810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124619</xdr:colOff>
      <xdr:row>3</xdr:row>
      <xdr:rowOff>35718</xdr:rowOff>
    </xdr:to>
    <xdr:pic>
      <xdr:nvPicPr>
        <xdr:cNvPr id="6" name="Picture 2" descr="VKR_BB_oben_grau_fürA4">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226219"/>
          <a:ext cx="118189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128764</xdr:colOff>
      <xdr:row>4</xdr:row>
      <xdr:rowOff>882</xdr:rowOff>
    </xdr:from>
    <xdr:to>
      <xdr:col>19</xdr:col>
      <xdr:colOff>52916</xdr:colOff>
      <xdr:row>5</xdr:row>
      <xdr:rowOff>26458</xdr:rowOff>
    </xdr:to>
    <xdr:sp macro="" textlink="">
      <xdr:nvSpPr>
        <xdr:cNvPr id="8" name="Text Box 47">
          <a:extLst>
            <a:ext uri="{FF2B5EF4-FFF2-40B4-BE49-F238E27FC236}">
              <a16:creationId xmlns:a16="http://schemas.microsoft.com/office/drawing/2014/main" id="{00000000-0008-0000-0100-000008000000}"/>
            </a:ext>
          </a:extLst>
        </xdr:cNvPr>
        <xdr:cNvSpPr txBox="1">
          <a:spLocks noChangeArrowheads="1"/>
        </xdr:cNvSpPr>
      </xdr:nvSpPr>
      <xdr:spPr bwMode="auto">
        <a:xfrm>
          <a:off x="3546298" y="918104"/>
          <a:ext cx="3002139" cy="254882"/>
        </a:xfrm>
        <a:prstGeom prst="rect">
          <a:avLst/>
        </a:prstGeom>
        <a:noFill/>
        <a:ln w="9525">
          <a:solidFill>
            <a:srgbClr val="000000"/>
          </a:solidFill>
          <a:miter lim="800000"/>
          <a:headEnd/>
          <a:tailEnd/>
        </a:ln>
        <a:effectLst/>
      </xdr:spPr>
      <xdr:txBody>
        <a:bodyPr vertOverflow="clip" wrap="square" lIns="18000" tIns="18000" rIns="18000" bIns="18000" anchor="ctr" upright="1"/>
        <a:lstStyle/>
        <a:p>
          <a:pPr algn="ctr" rtl="0">
            <a:defRPr sz="1000"/>
          </a:pPr>
          <a:r>
            <a:rPr lang="de-CH" sz="1000" b="0" i="1" strike="noStrike">
              <a:solidFill>
                <a:srgbClr val="000000"/>
              </a:solidFill>
              <a:latin typeface="Arial"/>
              <a:cs typeface="Arial"/>
            </a:rPr>
            <a:t>Weitere Details sind der W4 Teil 3 zu entnehmen</a:t>
          </a:r>
        </a:p>
      </xdr:txBody>
    </xdr:sp>
    <xdr:clientData/>
  </xdr:twoCellAnchor>
  <xdr:twoCellAnchor editAs="oneCell">
    <xdr:from>
      <xdr:col>21</xdr:col>
      <xdr:colOff>74965</xdr:colOff>
      <xdr:row>0</xdr:row>
      <xdr:rowOff>0</xdr:rowOff>
    </xdr:from>
    <xdr:to>
      <xdr:col>26</xdr:col>
      <xdr:colOff>98777</xdr:colOff>
      <xdr:row>4</xdr:row>
      <xdr:rowOff>171803</xdr:rowOff>
    </xdr:to>
    <xdr:pic>
      <xdr:nvPicPr>
        <xdr:cNvPr id="9" name="Bild 7" descr="/Users/michaelgressmann/Desktop/Daten/Michael/Daten geschäftlich/Kundendaten/VKR/Verlegerichtlinie RL-02/Dokumente/Bilder/Icon_Anlagen Verlegeleitfaden.png">
          <a:extLst>
            <a:ext uri="{FF2B5EF4-FFF2-40B4-BE49-F238E27FC236}">
              <a16:creationId xmlns:a16="http://schemas.microsoft.com/office/drawing/2014/main" id="{A1604378-13F6-45D8-B39F-89989D9BF3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39479" y="0"/>
          <a:ext cx="949853" cy="108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348368</xdr:colOff>
      <xdr:row>5</xdr:row>
      <xdr:rowOff>8820</xdr:rowOff>
    </xdr:from>
    <xdr:ext cx="4859514" cy="342786"/>
    <xdr:sp macro="" textlink="">
      <xdr:nvSpPr>
        <xdr:cNvPr id="13" name="Textfeld 12">
          <a:extLst>
            <a:ext uri="{FF2B5EF4-FFF2-40B4-BE49-F238E27FC236}">
              <a16:creationId xmlns:a16="http://schemas.microsoft.com/office/drawing/2014/main" id="{F131C2BB-3BD4-44C9-ABB1-6C172D2C0D4B}"/>
            </a:ext>
          </a:extLst>
        </xdr:cNvPr>
        <xdr:cNvSpPr txBox="1"/>
      </xdr:nvSpPr>
      <xdr:spPr>
        <a:xfrm>
          <a:off x="3069167" y="1155348"/>
          <a:ext cx="485951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800"/>
            <a:t>Die veröffentlichten Informationen sind sorgfältig zusammengestellt, erheben aber keinen Anspruch auf Aktualität, sachliche Korrektheit oder Vollständigkeit. Eine entsprechende Gewähr wird nicht übernommen.</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409575</xdr:colOff>
      <xdr:row>56</xdr:row>
      <xdr:rowOff>57150</xdr:rowOff>
    </xdr:from>
    <xdr:to>
      <xdr:col>15</xdr:col>
      <xdr:colOff>552450</xdr:colOff>
      <xdr:row>56</xdr:row>
      <xdr:rowOff>209550</xdr:rowOff>
    </xdr:to>
    <xdr:sp macro="" textlink="">
      <xdr:nvSpPr>
        <xdr:cNvPr id="12814" name="Rectangle 2">
          <a:extLst>
            <a:ext uri="{FF2B5EF4-FFF2-40B4-BE49-F238E27FC236}">
              <a16:creationId xmlns:a16="http://schemas.microsoft.com/office/drawing/2014/main" id="{00000000-0008-0000-0200-00000E320000}"/>
            </a:ext>
          </a:extLst>
        </xdr:cNvPr>
        <xdr:cNvSpPr>
          <a:spLocks noChangeArrowheads="1"/>
        </xdr:cNvSpPr>
      </xdr:nvSpPr>
      <xdr:spPr bwMode="auto">
        <a:xfrm>
          <a:off x="5314950" y="8258175"/>
          <a:ext cx="142875" cy="1524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editAs="oneCell">
    <xdr:from>
      <xdr:col>11</xdr:col>
      <xdr:colOff>123825</xdr:colOff>
      <xdr:row>27</xdr:row>
      <xdr:rowOff>19050</xdr:rowOff>
    </xdr:from>
    <xdr:to>
      <xdr:col>11</xdr:col>
      <xdr:colOff>333375</xdr:colOff>
      <xdr:row>27</xdr:row>
      <xdr:rowOff>190500</xdr:rowOff>
    </xdr:to>
    <xdr:sp macro="" textlink="">
      <xdr:nvSpPr>
        <xdr:cNvPr id="12816" name="Rectangle 5">
          <a:extLst>
            <a:ext uri="{FF2B5EF4-FFF2-40B4-BE49-F238E27FC236}">
              <a16:creationId xmlns:a16="http://schemas.microsoft.com/office/drawing/2014/main" id="{00000000-0008-0000-0200-000010320000}"/>
            </a:ext>
          </a:extLst>
        </xdr:cNvPr>
        <xdr:cNvSpPr>
          <a:spLocks noChangeArrowheads="1"/>
        </xdr:cNvSpPr>
      </xdr:nvSpPr>
      <xdr:spPr bwMode="auto">
        <a:xfrm>
          <a:off x="4019550" y="376237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133350</xdr:colOff>
      <xdr:row>27</xdr:row>
      <xdr:rowOff>19050</xdr:rowOff>
    </xdr:from>
    <xdr:to>
      <xdr:col>9</xdr:col>
      <xdr:colOff>342900</xdr:colOff>
      <xdr:row>27</xdr:row>
      <xdr:rowOff>190500</xdr:rowOff>
    </xdr:to>
    <xdr:sp macro="" textlink="">
      <xdr:nvSpPr>
        <xdr:cNvPr id="12817" name="Rectangle 6">
          <a:extLst>
            <a:ext uri="{FF2B5EF4-FFF2-40B4-BE49-F238E27FC236}">
              <a16:creationId xmlns:a16="http://schemas.microsoft.com/office/drawing/2014/main" id="{00000000-0008-0000-0200-000011320000}"/>
            </a:ext>
          </a:extLst>
        </xdr:cNvPr>
        <xdr:cNvSpPr>
          <a:spLocks noChangeArrowheads="1"/>
        </xdr:cNvSpPr>
      </xdr:nvSpPr>
      <xdr:spPr bwMode="auto">
        <a:xfrm>
          <a:off x="3486150" y="3762375"/>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400050</xdr:colOff>
      <xdr:row>47</xdr:row>
      <xdr:rowOff>57150</xdr:rowOff>
    </xdr:from>
    <xdr:to>
      <xdr:col>15</xdr:col>
      <xdr:colOff>542925</xdr:colOff>
      <xdr:row>47</xdr:row>
      <xdr:rowOff>200025</xdr:rowOff>
    </xdr:to>
    <xdr:sp macro="" textlink="">
      <xdr:nvSpPr>
        <xdr:cNvPr id="12818" name="Rectangle 9">
          <a:extLst>
            <a:ext uri="{FF2B5EF4-FFF2-40B4-BE49-F238E27FC236}">
              <a16:creationId xmlns:a16="http://schemas.microsoft.com/office/drawing/2014/main" id="{00000000-0008-0000-0200-000012320000}"/>
            </a:ext>
          </a:extLst>
        </xdr:cNvPr>
        <xdr:cNvSpPr>
          <a:spLocks noChangeArrowheads="1"/>
        </xdr:cNvSpPr>
      </xdr:nvSpPr>
      <xdr:spPr bwMode="auto">
        <a:xfrm>
          <a:off x="5305425" y="6648450"/>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17</xdr:col>
      <xdr:colOff>352425</xdr:colOff>
      <xdr:row>47</xdr:row>
      <xdr:rowOff>57150</xdr:rowOff>
    </xdr:from>
    <xdr:to>
      <xdr:col>18</xdr:col>
      <xdr:colOff>19050</xdr:colOff>
      <xdr:row>47</xdr:row>
      <xdr:rowOff>200025</xdr:rowOff>
    </xdr:to>
    <xdr:sp macro="" textlink="">
      <xdr:nvSpPr>
        <xdr:cNvPr id="12820" name="Rectangle 9">
          <a:extLst>
            <a:ext uri="{FF2B5EF4-FFF2-40B4-BE49-F238E27FC236}">
              <a16:creationId xmlns:a16="http://schemas.microsoft.com/office/drawing/2014/main" id="{00000000-0008-0000-0200-000014320000}"/>
            </a:ext>
          </a:extLst>
        </xdr:cNvPr>
        <xdr:cNvSpPr>
          <a:spLocks noChangeArrowheads="1"/>
        </xdr:cNvSpPr>
      </xdr:nvSpPr>
      <xdr:spPr bwMode="auto">
        <a:xfrm>
          <a:off x="6153150" y="6648450"/>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17</xdr:col>
      <xdr:colOff>303210</xdr:colOff>
      <xdr:row>56</xdr:row>
      <xdr:rowOff>66675</xdr:rowOff>
    </xdr:from>
    <xdr:to>
      <xdr:col>17</xdr:col>
      <xdr:colOff>446085</xdr:colOff>
      <xdr:row>56</xdr:row>
      <xdr:rowOff>209550</xdr:rowOff>
    </xdr:to>
    <xdr:sp macro="" textlink="">
      <xdr:nvSpPr>
        <xdr:cNvPr id="12821" name="Rectangle 9">
          <a:extLst>
            <a:ext uri="{FF2B5EF4-FFF2-40B4-BE49-F238E27FC236}">
              <a16:creationId xmlns:a16="http://schemas.microsoft.com/office/drawing/2014/main" id="{00000000-0008-0000-0200-000015320000}"/>
            </a:ext>
          </a:extLst>
        </xdr:cNvPr>
        <xdr:cNvSpPr>
          <a:spLocks noChangeArrowheads="1"/>
        </xdr:cNvSpPr>
      </xdr:nvSpPr>
      <xdr:spPr bwMode="auto">
        <a:xfrm>
          <a:off x="6129335" y="9163050"/>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8</xdr:col>
      <xdr:colOff>105032</xdr:colOff>
      <xdr:row>4</xdr:row>
      <xdr:rowOff>37791</xdr:rowOff>
    </xdr:from>
    <xdr:to>
      <xdr:col>17</xdr:col>
      <xdr:colOff>410505</xdr:colOff>
      <xdr:row>5</xdr:row>
      <xdr:rowOff>45728</xdr:rowOff>
    </xdr:to>
    <xdr:sp macro="" textlink="">
      <xdr:nvSpPr>
        <xdr:cNvPr id="17" name="Text Box 47">
          <a:extLst>
            <a:ext uri="{FF2B5EF4-FFF2-40B4-BE49-F238E27FC236}">
              <a16:creationId xmlns:a16="http://schemas.microsoft.com/office/drawing/2014/main" id="{00000000-0008-0000-0200-000011000000}"/>
            </a:ext>
          </a:extLst>
        </xdr:cNvPr>
        <xdr:cNvSpPr txBox="1">
          <a:spLocks noChangeArrowheads="1"/>
        </xdr:cNvSpPr>
      </xdr:nvSpPr>
      <xdr:spPr bwMode="auto">
        <a:xfrm>
          <a:off x="3389072" y="944323"/>
          <a:ext cx="3315844" cy="234570"/>
        </a:xfrm>
        <a:prstGeom prst="rect">
          <a:avLst/>
        </a:prstGeom>
        <a:noFill/>
        <a:ln w="9525">
          <a:solidFill>
            <a:srgbClr val="000000"/>
          </a:solidFill>
          <a:miter lim="800000"/>
          <a:headEnd/>
          <a:tailEnd/>
        </a:ln>
        <a:effectLst/>
      </xdr:spPr>
      <xdr:txBody>
        <a:bodyPr vertOverflow="clip" wrap="square" lIns="18000" tIns="18000" rIns="18000" bIns="18000" anchor="ctr" upright="1"/>
        <a:lstStyle/>
        <a:p>
          <a:pPr algn="ctr" rtl="0">
            <a:defRPr sz="1000"/>
          </a:pPr>
          <a:r>
            <a:rPr lang="de-CH" sz="1000" b="0" i="1" strike="noStrike">
              <a:solidFill>
                <a:srgbClr val="000000"/>
              </a:solidFill>
              <a:latin typeface="Arial"/>
              <a:cs typeface="Arial"/>
            </a:rPr>
            <a:t>Weitere Details sind der W4 Teil 3 zu entnehmen</a:t>
          </a:r>
        </a:p>
      </xdr:txBody>
    </xdr:sp>
    <xdr:clientData/>
  </xdr:twoCellAnchor>
  <xdr:twoCellAnchor editAs="oneCell">
    <xdr:from>
      <xdr:col>5</xdr:col>
      <xdr:colOff>157957</xdr:colOff>
      <xdr:row>0</xdr:row>
      <xdr:rowOff>38100</xdr:rowOff>
    </xdr:from>
    <xdr:to>
      <xdr:col>6</xdr:col>
      <xdr:colOff>364332</xdr:colOff>
      <xdr:row>4</xdr:row>
      <xdr:rowOff>22225</xdr:rowOff>
    </xdr:to>
    <xdr:pic>
      <xdr:nvPicPr>
        <xdr:cNvPr id="22" name="Picture 3" descr="VKR_BB_oben_grau_fürA4">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05857" y="38100"/>
          <a:ext cx="482600"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330994</xdr:rowOff>
    </xdr:from>
    <xdr:to>
      <xdr:col>5</xdr:col>
      <xdr:colOff>172244</xdr:colOff>
      <xdr:row>3</xdr:row>
      <xdr:rowOff>35718</xdr:rowOff>
    </xdr:to>
    <xdr:pic>
      <xdr:nvPicPr>
        <xdr:cNvPr id="26" name="Picture 2" descr="VKR_BB_oben_grau_fürA4">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226219"/>
          <a:ext cx="118189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235185</xdr:colOff>
      <xdr:row>5</xdr:row>
      <xdr:rowOff>158215</xdr:rowOff>
    </xdr:from>
    <xdr:ext cx="6503939" cy="342786"/>
    <xdr:sp macro="" textlink="">
      <xdr:nvSpPr>
        <xdr:cNvPr id="2" name="Textfeld 1">
          <a:extLst>
            <a:ext uri="{FF2B5EF4-FFF2-40B4-BE49-F238E27FC236}">
              <a16:creationId xmlns:a16="http://schemas.microsoft.com/office/drawing/2014/main" id="{100B8B6E-A9D3-4D39-B9CB-29254456AD24}"/>
            </a:ext>
          </a:extLst>
        </xdr:cNvPr>
        <xdr:cNvSpPr txBox="1"/>
      </xdr:nvSpPr>
      <xdr:spPr>
        <a:xfrm>
          <a:off x="1552222" y="1291380"/>
          <a:ext cx="650393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800"/>
            <a:t>Die veröffentlichten Informationen sind sorgfältig zusammengestellt, erheben aber keinen Anspruch auf Aktualität, sachliche Korrektheit oder Vollständigkeit. Eine entsprechende Gewähr wird nicht übernommen.</a:t>
          </a:r>
        </a:p>
      </xdr:txBody>
    </xdr:sp>
    <xdr:clientData/>
  </xdr:oneCellAnchor>
  <xdr:twoCellAnchor editAs="oneCell">
    <xdr:from>
      <xdr:col>18</xdr:col>
      <xdr:colOff>59866</xdr:colOff>
      <xdr:row>0</xdr:row>
      <xdr:rowOff>12828</xdr:rowOff>
    </xdr:from>
    <xdr:to>
      <xdr:col>20</xdr:col>
      <xdr:colOff>103186</xdr:colOff>
      <xdr:row>4</xdr:row>
      <xdr:rowOff>195321</xdr:rowOff>
    </xdr:to>
    <xdr:pic>
      <xdr:nvPicPr>
        <xdr:cNvPr id="13" name="Bild 7" descr="/Users/michaelgressmann/Desktop/Daten/Michael/Daten geschäftlich/Kundendaten/VKR/Verlegerichtlinie RL-02/Dokumente/Bilder/Icon_Anlagen Verlegeleitfaden.png">
          <a:extLst>
            <a:ext uri="{FF2B5EF4-FFF2-40B4-BE49-F238E27FC236}">
              <a16:creationId xmlns:a16="http://schemas.microsoft.com/office/drawing/2014/main" id="{533B6724-D31D-4220-B5D4-936013D6BCE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1684" y="12828"/>
          <a:ext cx="949853" cy="108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56</xdr:row>
      <xdr:rowOff>19050</xdr:rowOff>
    </xdr:from>
    <xdr:to>
      <xdr:col>2</xdr:col>
      <xdr:colOff>190500</xdr:colOff>
      <xdr:row>56</xdr:row>
      <xdr:rowOff>171450</xdr:rowOff>
    </xdr:to>
    <xdr:sp macro="" textlink="">
      <xdr:nvSpPr>
        <xdr:cNvPr id="4340" name="Rectangle 9">
          <a:extLst>
            <a:ext uri="{FF2B5EF4-FFF2-40B4-BE49-F238E27FC236}">
              <a16:creationId xmlns:a16="http://schemas.microsoft.com/office/drawing/2014/main" id="{00000000-0008-0000-0300-0000F4100000}"/>
            </a:ext>
          </a:extLst>
        </xdr:cNvPr>
        <xdr:cNvSpPr>
          <a:spLocks noChangeArrowheads="1"/>
        </xdr:cNvSpPr>
      </xdr:nvSpPr>
      <xdr:spPr bwMode="auto">
        <a:xfrm>
          <a:off x="1247775" y="9496425"/>
          <a:ext cx="1619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56</xdr:row>
      <xdr:rowOff>19050</xdr:rowOff>
    </xdr:from>
    <xdr:to>
      <xdr:col>5</xdr:col>
      <xdr:colOff>190500</xdr:colOff>
      <xdr:row>56</xdr:row>
      <xdr:rowOff>171450</xdr:rowOff>
    </xdr:to>
    <xdr:sp macro="" textlink="">
      <xdr:nvSpPr>
        <xdr:cNvPr id="4341" name="Rectangle 10">
          <a:extLst>
            <a:ext uri="{FF2B5EF4-FFF2-40B4-BE49-F238E27FC236}">
              <a16:creationId xmlns:a16="http://schemas.microsoft.com/office/drawing/2014/main" id="{00000000-0008-0000-0300-0000F5100000}"/>
            </a:ext>
          </a:extLst>
        </xdr:cNvPr>
        <xdr:cNvSpPr>
          <a:spLocks noChangeArrowheads="1"/>
        </xdr:cNvSpPr>
      </xdr:nvSpPr>
      <xdr:spPr bwMode="auto">
        <a:xfrm>
          <a:off x="1962150" y="9496425"/>
          <a:ext cx="1619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157949</xdr:colOff>
      <xdr:row>0</xdr:row>
      <xdr:rowOff>38100</xdr:rowOff>
    </xdr:from>
    <xdr:to>
      <xdr:col>8</xdr:col>
      <xdr:colOff>199224</xdr:colOff>
      <xdr:row>4</xdr:row>
      <xdr:rowOff>22225</xdr:rowOff>
    </xdr:to>
    <xdr:pic>
      <xdr:nvPicPr>
        <xdr:cNvPr id="11" name="Picture 3" descr="VKR_BB_oben_grau_fürA4">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324887" y="3810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226219</xdr:rowOff>
    </xdr:from>
    <xdr:to>
      <xdr:col>6</xdr:col>
      <xdr:colOff>211931</xdr:colOff>
      <xdr:row>3</xdr:row>
      <xdr:rowOff>35718</xdr:rowOff>
    </xdr:to>
    <xdr:pic>
      <xdr:nvPicPr>
        <xdr:cNvPr id="12" name="Picture 2" descr="VKR_BB_oben_grau_fürA4">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190625" y="226219"/>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161924</xdr:colOff>
      <xdr:row>0</xdr:row>
      <xdr:rowOff>0</xdr:rowOff>
    </xdr:from>
    <xdr:to>
      <xdr:col>29</xdr:col>
      <xdr:colOff>41274</xdr:colOff>
      <xdr:row>4</xdr:row>
      <xdr:rowOff>174625</xdr:rowOff>
    </xdr:to>
    <xdr:pic>
      <xdr:nvPicPr>
        <xdr:cNvPr id="13"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29362" y="0"/>
          <a:ext cx="9906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182571</xdr:colOff>
      <xdr:row>40</xdr:row>
      <xdr:rowOff>87313</xdr:rowOff>
    </xdr:from>
    <xdr:to>
      <xdr:col>29</xdr:col>
      <xdr:colOff>150818</xdr:colOff>
      <xdr:row>53</xdr:row>
      <xdr:rowOff>23814</xdr:rowOff>
    </xdr:to>
    <xdr:grpSp>
      <xdr:nvGrpSpPr>
        <xdr:cNvPr id="3" name="Gruppieren 2">
          <a:extLst>
            <a:ext uri="{FF2B5EF4-FFF2-40B4-BE49-F238E27FC236}">
              <a16:creationId xmlns:a16="http://schemas.microsoft.com/office/drawing/2014/main" id="{00000000-0008-0000-0300-000003000000}"/>
            </a:ext>
          </a:extLst>
        </xdr:cNvPr>
        <xdr:cNvGrpSpPr/>
      </xdr:nvGrpSpPr>
      <xdr:grpSpPr>
        <a:xfrm>
          <a:off x="4312717" y="8053917"/>
          <a:ext cx="3460747" cy="1912939"/>
          <a:chOff x="3984625" y="8072438"/>
          <a:chExt cx="3301997" cy="1889126"/>
        </a:xfrm>
      </xdr:grpSpPr>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4"/>
          <a:srcRect b="24639"/>
          <a:stretch/>
        </xdr:blipFill>
        <xdr:spPr>
          <a:xfrm>
            <a:off x="3984625" y="8310030"/>
            <a:ext cx="3190876" cy="1651534"/>
          </a:xfrm>
          <a:prstGeom prst="rect">
            <a:avLst/>
          </a:prstGeom>
        </xdr:spPr>
      </xdr:pic>
      <xdr:pic>
        <xdr:nvPicPr>
          <xdr:cNvPr id="9" name="Grafik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4"/>
          <a:srcRect t="76085" r="32338"/>
          <a:stretch/>
        </xdr:blipFill>
        <xdr:spPr>
          <a:xfrm>
            <a:off x="5127622" y="8072438"/>
            <a:ext cx="2159000" cy="524088"/>
          </a:xfrm>
          <a:prstGeom prst="rect">
            <a:avLst/>
          </a:prstGeom>
        </xdr:spPr>
      </xdr:pic>
    </xdr:grpSp>
    <xdr:clientData/>
  </xdr:twoCellAnchor>
  <xdr:twoCellAnchor editAs="oneCell">
    <xdr:from>
      <xdr:col>11</xdr:col>
      <xdr:colOff>31766</xdr:colOff>
      <xdr:row>43</xdr:row>
      <xdr:rowOff>95253</xdr:rowOff>
    </xdr:from>
    <xdr:to>
      <xdr:col>14</xdr:col>
      <xdr:colOff>150830</xdr:colOff>
      <xdr:row>47</xdr:row>
      <xdr:rowOff>8154</xdr:rowOff>
    </xdr:to>
    <xdr:pic>
      <xdr:nvPicPr>
        <xdr:cNvPr id="10" name="Grafik 9">
          <a:extLst>
            <a:ext uri="{FF2B5EF4-FFF2-40B4-BE49-F238E27FC236}">
              <a16:creationId xmlns:a16="http://schemas.microsoft.com/office/drawing/2014/main" id="{00000000-0008-0000-0300-00000A000000}"/>
            </a:ext>
          </a:extLst>
        </xdr:cNvPr>
        <xdr:cNvPicPr>
          <a:picLocks noChangeAspect="1"/>
        </xdr:cNvPicPr>
      </xdr:nvPicPr>
      <xdr:blipFill rotWithShape="1">
        <a:blip xmlns:r="http://schemas.openxmlformats.org/officeDocument/2006/relationships" r:embed="rId4"/>
        <a:srcRect l="75373" t="76085"/>
        <a:stretch/>
      </xdr:blipFill>
      <xdr:spPr>
        <a:xfrm>
          <a:off x="3309954" y="8421691"/>
          <a:ext cx="785814" cy="524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433972</xdr:colOff>
      <xdr:row>0</xdr:row>
      <xdr:rowOff>38100</xdr:rowOff>
    </xdr:from>
    <xdr:to>
      <xdr:col>2</xdr:col>
      <xdr:colOff>154363</xdr:colOff>
      <xdr:row>4</xdr:row>
      <xdr:rowOff>44390</xdr:rowOff>
    </xdr:to>
    <xdr:pic>
      <xdr:nvPicPr>
        <xdr:cNvPr id="2" name="Picture 3" descr="VKR_BB_oben_grau_fürA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1195972" y="38100"/>
          <a:ext cx="482391" cy="920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1573</xdr:rowOff>
    </xdr:from>
    <xdr:to>
      <xdr:col>1</xdr:col>
      <xdr:colOff>424447</xdr:colOff>
      <xdr:row>3</xdr:row>
      <xdr:rowOff>52342</xdr:rowOff>
    </xdr:to>
    <xdr:pic>
      <xdr:nvPicPr>
        <xdr:cNvPr id="3" name="Picture 2" descr="VKR_BB_oben_grau_fürA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0" y="230173"/>
          <a:ext cx="1186447" cy="507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591143</xdr:colOff>
      <xdr:row>0</xdr:row>
      <xdr:rowOff>0</xdr:rowOff>
    </xdr:from>
    <xdr:to>
      <xdr:col>8</xdr:col>
      <xdr:colOff>819534</xdr:colOff>
      <xdr:row>4</xdr:row>
      <xdr:rowOff>196790</xdr:rowOff>
    </xdr:to>
    <xdr:pic>
      <xdr:nvPicPr>
        <xdr:cNvPr id="4"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25143" y="0"/>
          <a:ext cx="990391" cy="1111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50920</xdr:colOff>
      <xdr:row>22</xdr:row>
      <xdr:rowOff>29243</xdr:rowOff>
    </xdr:from>
    <xdr:to>
      <xdr:col>8</xdr:col>
      <xdr:colOff>575095</xdr:colOff>
      <xdr:row>24</xdr:row>
      <xdr:rowOff>141404</xdr:rowOff>
    </xdr:to>
    <xdr:grpSp>
      <xdr:nvGrpSpPr>
        <xdr:cNvPr id="25" name="Gruppieren 24">
          <a:extLst>
            <a:ext uri="{FF2B5EF4-FFF2-40B4-BE49-F238E27FC236}">
              <a16:creationId xmlns:a16="http://schemas.microsoft.com/office/drawing/2014/main" id="{00000000-0008-0000-0400-000019000000}"/>
            </a:ext>
          </a:extLst>
        </xdr:cNvPr>
        <xdr:cNvGrpSpPr/>
      </xdr:nvGrpSpPr>
      <xdr:grpSpPr>
        <a:xfrm>
          <a:off x="50920" y="4534568"/>
          <a:ext cx="6620175" cy="499511"/>
          <a:chOff x="50920" y="4359943"/>
          <a:chExt cx="6620175" cy="499511"/>
        </a:xfrm>
      </xdr:grpSpPr>
      <mc:AlternateContent xmlns:mc="http://schemas.openxmlformats.org/markup-compatibility/2006" xmlns:a14="http://schemas.microsoft.com/office/drawing/2010/main">
        <mc:Choice Requires="a14">
          <xdr:sp macro="" textlink="">
            <xdr:nvSpPr>
              <xdr:cNvPr id="8" name="Rechteck 7">
                <a:extLst>
                  <a:ext uri="{FF2B5EF4-FFF2-40B4-BE49-F238E27FC236}">
                    <a16:creationId xmlns:a16="http://schemas.microsoft.com/office/drawing/2014/main" id="{00000000-0008-0000-0400-000008000000}"/>
                  </a:ext>
                </a:extLst>
              </xdr:cNvPr>
              <xdr:cNvSpPr/>
            </xdr:nvSpPr>
            <xdr:spPr>
              <a:xfrm>
                <a:off x="5392649" y="4420911"/>
                <a:ext cx="1278446" cy="330875"/>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14:m>
                  <m:oMath xmlns:m="http://schemas.openxmlformats.org/officeDocument/2006/math">
                    <m:r>
                      <m:rPr>
                        <m:sty m:val="p"/>
                      </m:rPr>
                      <a:rPr lang="el-GR" sz="1600" b="1" i="1">
                        <a:solidFill>
                          <a:srgbClr val="0099FF"/>
                        </a:solidFill>
                        <a:latin typeface="Cambria Math" panose="02040503050406030204" pitchFamily="18" charset="0"/>
                      </a:rPr>
                      <m:t>Δ</m:t>
                    </m:r>
                    <m:r>
                      <a:rPr lang="de-CH" sz="1600" b="1" i="1">
                        <a:solidFill>
                          <a:srgbClr val="0099FF"/>
                        </a:solidFill>
                        <a:latin typeface="Cambria Math" panose="02040503050406030204" pitchFamily="18" charset="0"/>
                      </a:rPr>
                      <m:t>𝑽</m:t>
                    </m:r>
                    <m:r>
                      <a:rPr lang="de-CH" sz="1600" b="1" i="1" baseline="-25000">
                        <a:solidFill>
                          <a:srgbClr val="0099FF"/>
                        </a:solidFill>
                        <a:latin typeface="Cambria Math" panose="02040503050406030204" pitchFamily="18" charset="0"/>
                      </a:rPr>
                      <m:t>𝒈</m:t>
                    </m:r>
                    <m:r>
                      <a:rPr lang="de-CH" sz="1600" b="1" i="1">
                        <a:solidFill>
                          <a:srgbClr val="0099FF"/>
                        </a:solidFill>
                        <a:latin typeface="Cambria Math" panose="02040503050406030204" pitchFamily="18" charset="0"/>
                        <a:ea typeface="Cambria Math" panose="02040503050406030204" pitchFamily="18" charset="0"/>
                      </a:rPr>
                      <m:t>≤</m:t>
                    </m:r>
                    <m:r>
                      <m:rPr>
                        <m:sty m:val="p"/>
                      </m:rPr>
                      <a:rPr lang="el-GR" sz="1600" b="1" i="1">
                        <a:solidFill>
                          <a:srgbClr val="0099FF"/>
                        </a:solidFill>
                        <a:latin typeface="Cambria Math" panose="02040503050406030204" pitchFamily="18" charset="0"/>
                        <a:ea typeface="Cambria Math" panose="02040503050406030204" pitchFamily="18" charset="0"/>
                      </a:rPr>
                      <m:t>Δ</m:t>
                    </m:r>
                    <m:r>
                      <a:rPr lang="de-CH" sz="1600" b="1" i="1">
                        <a:solidFill>
                          <a:srgbClr val="0099FF"/>
                        </a:solidFill>
                        <a:latin typeface="Cambria Math" panose="02040503050406030204" pitchFamily="18" charset="0"/>
                        <a:ea typeface="Cambria Math" panose="02040503050406030204" pitchFamily="18" charset="0"/>
                      </a:rPr>
                      <m:t>𝑽</m:t>
                    </m:r>
                    <m:r>
                      <a:rPr lang="de-CH" altLang="de-DE" sz="1600" b="1" i="1" baseline="-25000">
                        <a:solidFill>
                          <a:srgbClr val="0099FF"/>
                        </a:solidFill>
                        <a:latin typeface="Cambria Math" panose="02040503050406030204" pitchFamily="18" charset="0"/>
                      </a:rPr>
                      <m:t>𝒛𝒖𝒍</m:t>
                    </m:r>
                  </m:oMath>
                </a14:m>
                <a:r>
                  <a:rPr lang="de-CH" sz="1200" b="1">
                    <a:solidFill>
                      <a:srgbClr val="0099FF"/>
                    </a:solidFill>
                  </a:rPr>
                  <a:t> </a:t>
                </a:r>
              </a:p>
            </xdr:txBody>
          </xdr:sp>
        </mc:Choice>
        <mc:Fallback xmlns="">
          <xdr:sp macro="" textlink="">
            <xdr:nvSpPr>
              <xdr:cNvPr id="8" name="Rechteck 7">
                <a:extLst>
                  <a:ext uri="{FF2B5EF4-FFF2-40B4-BE49-F238E27FC236}">
                    <a16:creationId xmlns:a16="http://schemas.microsoft.com/office/drawing/2014/main" id="{1FBF3B38-427A-4423-9DA8-B1A25F51A218}"/>
                  </a:ext>
                </a:extLst>
              </xdr:cNvPr>
              <xdr:cNvSpPr/>
            </xdr:nvSpPr>
            <xdr:spPr>
              <a:xfrm>
                <a:off x="5392649" y="4420911"/>
                <a:ext cx="1278446" cy="330875"/>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r>
                  <a:rPr lang="el-GR" sz="1600" b="1" i="0">
                    <a:solidFill>
                      <a:srgbClr val="0099FF"/>
                    </a:solidFill>
                    <a:latin typeface="Cambria Math" panose="02040503050406030204" pitchFamily="18" charset="0"/>
                  </a:rPr>
                  <a:t>Δ</a:t>
                </a:r>
                <a:r>
                  <a:rPr lang="de-CH" sz="1600" b="1" i="0">
                    <a:solidFill>
                      <a:srgbClr val="0099FF"/>
                    </a:solidFill>
                    <a:latin typeface="Cambria Math" panose="02040503050406030204" pitchFamily="18" charset="0"/>
                  </a:rPr>
                  <a:t>𝑽</a:t>
                </a:r>
                <a:r>
                  <a:rPr lang="de-CH" sz="1600" b="1" i="0" baseline="-25000">
                    <a:solidFill>
                      <a:srgbClr val="0099FF"/>
                    </a:solidFill>
                    <a:latin typeface="Cambria Math" panose="02040503050406030204" pitchFamily="18" charset="0"/>
                  </a:rPr>
                  <a:t>𝒈</a:t>
                </a:r>
                <a:r>
                  <a:rPr lang="de-CH" sz="1600" b="1" i="0">
                    <a:solidFill>
                      <a:srgbClr val="0099FF"/>
                    </a:solidFill>
                    <a:latin typeface="Cambria Math" panose="02040503050406030204" pitchFamily="18" charset="0"/>
                    <a:ea typeface="Cambria Math" panose="02040503050406030204" pitchFamily="18" charset="0"/>
                  </a:rPr>
                  <a:t>≤</a:t>
                </a:r>
                <a:r>
                  <a:rPr lang="el-GR" sz="1600" b="1" i="0">
                    <a:solidFill>
                      <a:srgbClr val="0099FF"/>
                    </a:solidFill>
                    <a:latin typeface="Cambria Math" panose="02040503050406030204" pitchFamily="18" charset="0"/>
                    <a:ea typeface="Cambria Math" panose="02040503050406030204" pitchFamily="18" charset="0"/>
                  </a:rPr>
                  <a:t>Δ</a:t>
                </a:r>
                <a:r>
                  <a:rPr lang="de-CH" sz="1600" b="1" i="0">
                    <a:solidFill>
                      <a:srgbClr val="0099FF"/>
                    </a:solidFill>
                    <a:latin typeface="Cambria Math" panose="02040503050406030204" pitchFamily="18" charset="0"/>
                    <a:ea typeface="Cambria Math" panose="02040503050406030204" pitchFamily="18" charset="0"/>
                  </a:rPr>
                  <a:t>𝑽</a:t>
                </a:r>
                <a:r>
                  <a:rPr lang="de-CH" altLang="de-DE" sz="1600" b="1" i="0" baseline="-25000">
                    <a:solidFill>
                      <a:srgbClr val="0099FF"/>
                    </a:solidFill>
                    <a:latin typeface="Cambria Math" panose="02040503050406030204" pitchFamily="18" charset="0"/>
                  </a:rPr>
                  <a:t>𝒛𝒖𝒍</a:t>
                </a:r>
                <a:r>
                  <a:rPr lang="de-CH" sz="1200" b="1">
                    <a:solidFill>
                      <a:srgbClr val="0099FF"/>
                    </a:solidFill>
                  </a:rPr>
                  <a:t> </a:t>
                </a:r>
              </a:p>
            </xdr:txBody>
          </xdr:sp>
        </mc:Fallback>
      </mc:AlternateContent>
      <xdr:sp macro="" textlink="">
        <xdr:nvSpPr>
          <xdr:cNvPr id="9" name="Ellipse 8">
            <a:extLst>
              <a:ext uri="{FF2B5EF4-FFF2-40B4-BE49-F238E27FC236}">
                <a16:creationId xmlns:a16="http://schemas.microsoft.com/office/drawing/2014/main" id="{00000000-0008-0000-0400-000009000000}"/>
              </a:ext>
            </a:extLst>
          </xdr:cNvPr>
          <xdr:cNvSpPr/>
        </xdr:nvSpPr>
        <xdr:spPr bwMode="auto">
          <a:xfrm>
            <a:off x="5040397" y="4492897"/>
            <a:ext cx="269595" cy="253215"/>
          </a:xfrm>
          <a:prstGeom prst="ellipse">
            <a:avLst/>
          </a:prstGeom>
          <a:solidFill>
            <a:schemeClr val="bg1"/>
          </a:solidFill>
          <a:ln w="127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de-CH" sz="1400" b="1">
                <a:solidFill>
                  <a:srgbClr val="0099FF"/>
                </a:solidFill>
                <a:latin typeface="Calibri" panose="020F0502020204030204" pitchFamily="34" charset="0"/>
              </a:rPr>
              <a:t>②</a:t>
            </a:r>
          </a:p>
        </xdr:txBody>
      </xdr:sp>
      <xdr:sp macro="" textlink="">
        <xdr:nvSpPr>
          <xdr:cNvPr id="10" name="Ellipse 9">
            <a:extLst>
              <a:ext uri="{FF2B5EF4-FFF2-40B4-BE49-F238E27FC236}">
                <a16:creationId xmlns:a16="http://schemas.microsoft.com/office/drawing/2014/main" id="{00000000-0008-0000-0400-00000A000000}"/>
              </a:ext>
            </a:extLst>
          </xdr:cNvPr>
          <xdr:cNvSpPr/>
        </xdr:nvSpPr>
        <xdr:spPr bwMode="auto">
          <a:xfrm>
            <a:off x="50920" y="4480916"/>
            <a:ext cx="269595" cy="253215"/>
          </a:xfrm>
          <a:prstGeom prst="ellipse">
            <a:avLst/>
          </a:prstGeom>
          <a:solidFill>
            <a:schemeClr val="bg1"/>
          </a:solidFill>
          <a:ln w="127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de-CH" sz="1400" b="1">
                <a:solidFill>
                  <a:srgbClr val="0099FF"/>
                </a:solidFill>
                <a:latin typeface="Calibri" panose="020F0502020204030204" pitchFamily="34" charset="0"/>
              </a:rPr>
              <a:t>①</a:t>
            </a:r>
          </a:p>
        </xdr:txBody>
      </xdr:sp>
      <mc:AlternateContent xmlns:mc="http://schemas.openxmlformats.org/markup-compatibility/2006" xmlns:a14="http://schemas.microsoft.com/office/drawing/2010/main">
        <mc:Choice Requires="a14">
          <xdr:sp macro="" textlink="">
            <xdr:nvSpPr>
              <xdr:cNvPr id="11" name="Rechteck 10">
                <a:extLst>
                  <a:ext uri="{FF2B5EF4-FFF2-40B4-BE49-F238E27FC236}">
                    <a16:creationId xmlns:a16="http://schemas.microsoft.com/office/drawing/2014/main" id="{00000000-0008-0000-0400-00000B000000}"/>
                  </a:ext>
                </a:extLst>
              </xdr:cNvPr>
              <xdr:cNvSpPr/>
            </xdr:nvSpPr>
            <xdr:spPr>
              <a:xfrm>
                <a:off x="360041" y="4359943"/>
                <a:ext cx="3974135" cy="499511"/>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14:m>
                  <m:oMathPara xmlns:m="http://schemas.openxmlformats.org/officeDocument/2006/math">
                    <m:oMathParaPr>
                      <m:jc m:val="centerGroup"/>
                    </m:oMathParaPr>
                    <m:oMath xmlns:m="http://schemas.openxmlformats.org/officeDocument/2006/math">
                      <m:r>
                        <a:rPr lang="de-CH" sz="1400" b="1" i="1">
                          <a:solidFill>
                            <a:srgbClr val="0099FF"/>
                          </a:solidFill>
                          <a:latin typeface="Cambria Math" panose="02040503050406030204" pitchFamily="18" charset="0"/>
                        </a:rPr>
                        <m:t>𝑽</m:t>
                      </m:r>
                      <m:r>
                        <a:rPr lang="de-CH" sz="1400" b="1" i="1" baseline="-25000">
                          <a:solidFill>
                            <a:srgbClr val="0099FF"/>
                          </a:solidFill>
                          <a:latin typeface="Cambria Math" panose="02040503050406030204" pitchFamily="18" charset="0"/>
                        </a:rPr>
                        <m:t>𝒛𝒖𝒍</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𝒑𝒂𝒃𝑽</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𝒍</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𝟎</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𝟏</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𝒇</m:t>
                      </m:r>
                      <m:r>
                        <a:rPr lang="de-CH" sz="1400" b="1" i="1">
                          <a:solidFill>
                            <a:srgbClr val="0099FF"/>
                          </a:solidFill>
                          <a:latin typeface="Cambria Math" panose="02040503050406030204" pitchFamily="18" charset="0"/>
                          <a:ea typeface="Cambria Math" panose="02040503050406030204" pitchFamily="18" charset="0"/>
                        </a:rPr>
                        <m:t>∙</m:t>
                      </m:r>
                      <m:f>
                        <m:fPr>
                          <m:ctrlPr>
                            <a:rPr lang="de-CH" sz="1400" b="1" i="1">
                              <a:solidFill>
                                <a:srgbClr val="0099FF"/>
                              </a:solidFill>
                              <a:latin typeface="Cambria Math" panose="02040503050406030204" pitchFamily="18" charset="0"/>
                              <a:ea typeface="Cambria Math" panose="02040503050406030204" pitchFamily="18" charset="0"/>
                            </a:rPr>
                          </m:ctrlPr>
                        </m:fPr>
                        <m:num>
                          <m:r>
                            <a:rPr lang="de-CH" sz="1400" b="1" i="1">
                              <a:solidFill>
                                <a:srgbClr val="0099FF"/>
                              </a:solidFill>
                              <a:latin typeface="Cambria Math" panose="02040503050406030204" pitchFamily="18" charset="0"/>
                              <a:ea typeface="Cambria Math" panose="02040503050406030204" pitchFamily="18" charset="0"/>
                            </a:rPr>
                            <m:t>𝝅</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𝒅𝒊</m:t>
                          </m:r>
                          <m:r>
                            <a:rPr lang="de-CH" sz="1400" b="1" i="1" baseline="30000">
                              <a:solidFill>
                                <a:srgbClr val="0099FF"/>
                              </a:solidFill>
                              <a:latin typeface="Cambria Math" panose="02040503050406030204" pitchFamily="18" charset="0"/>
                              <a:ea typeface="Cambria Math" panose="02040503050406030204" pitchFamily="18" charset="0"/>
                            </a:rPr>
                            <m:t>𝟐</m:t>
                          </m:r>
                        </m:num>
                        <m:den>
                          <m:r>
                            <a:rPr lang="de-CH" sz="1400" b="1" i="1">
                              <a:solidFill>
                                <a:srgbClr val="0099FF"/>
                              </a:solidFill>
                              <a:latin typeface="Cambria Math" panose="02040503050406030204" pitchFamily="18" charset="0"/>
                              <a:ea typeface="Cambria Math" panose="02040503050406030204" pitchFamily="18" charset="0"/>
                            </a:rPr>
                            <m:t>𝟒</m:t>
                          </m:r>
                        </m:den>
                      </m:f>
                      <m:r>
                        <a:rPr lang="de-CH" sz="1400" b="1" i="1">
                          <a:solidFill>
                            <a:srgbClr val="0099FF"/>
                          </a:solidFill>
                          <a:latin typeface="Cambria Math" panose="02040503050406030204" pitchFamily="18" charset="0"/>
                          <a:ea typeface="Cambria Math" panose="02040503050406030204" pitchFamily="18" charset="0"/>
                        </a:rPr>
                        <m:t>∙(</m:t>
                      </m:r>
                      <m:f>
                        <m:fPr>
                          <m:ctrlPr>
                            <a:rPr lang="de-CH" sz="1400" b="1" i="1">
                              <a:solidFill>
                                <a:srgbClr val="0099FF"/>
                              </a:solidFill>
                              <a:latin typeface="Cambria Math" panose="02040503050406030204" pitchFamily="18" charset="0"/>
                              <a:ea typeface="Cambria Math" panose="02040503050406030204" pitchFamily="18" charset="0"/>
                            </a:rPr>
                          </m:ctrlPr>
                        </m:fPr>
                        <m:num>
                          <m:r>
                            <a:rPr lang="de-CH" sz="1400" b="1" i="1">
                              <a:solidFill>
                                <a:srgbClr val="0099FF"/>
                              </a:solidFill>
                              <a:latin typeface="Cambria Math" panose="02040503050406030204" pitchFamily="18" charset="0"/>
                              <a:ea typeface="Cambria Math" panose="02040503050406030204" pitchFamily="18" charset="0"/>
                            </a:rPr>
                            <m:t>𝟏</m:t>
                          </m:r>
                        </m:num>
                        <m:den>
                          <m:r>
                            <a:rPr lang="de-CH" sz="1400" b="1" i="1">
                              <a:solidFill>
                                <a:srgbClr val="0099FF"/>
                              </a:solidFill>
                              <a:latin typeface="Cambria Math" panose="02040503050406030204" pitchFamily="18" charset="0"/>
                              <a:ea typeface="Cambria Math" panose="02040503050406030204" pitchFamily="18" charset="0"/>
                            </a:rPr>
                            <m:t>𝑲</m:t>
                          </m:r>
                          <m:r>
                            <a:rPr lang="de-CH" sz="1400" b="1" i="1" baseline="-25000">
                              <a:solidFill>
                                <a:srgbClr val="0099FF"/>
                              </a:solidFill>
                              <a:latin typeface="Cambria Math" panose="02040503050406030204" pitchFamily="18" charset="0"/>
                              <a:ea typeface="Cambria Math" panose="02040503050406030204" pitchFamily="18" charset="0"/>
                            </a:rPr>
                            <m:t>𝑾</m:t>
                          </m:r>
                        </m:den>
                      </m:f>
                      <m:r>
                        <a:rPr lang="de-CH" sz="1400" b="1" i="1">
                          <a:solidFill>
                            <a:srgbClr val="0099FF"/>
                          </a:solidFill>
                          <a:latin typeface="Cambria Math" panose="02040503050406030204" pitchFamily="18" charset="0"/>
                          <a:ea typeface="Cambria Math" panose="02040503050406030204" pitchFamily="18" charset="0"/>
                        </a:rPr>
                        <m:t>+</m:t>
                      </m:r>
                      <m:f>
                        <m:fPr>
                          <m:ctrlPr>
                            <a:rPr lang="de-CH" sz="1400" b="1" i="1">
                              <a:solidFill>
                                <a:srgbClr val="0099FF"/>
                              </a:solidFill>
                              <a:latin typeface="Cambria Math" panose="02040503050406030204" pitchFamily="18" charset="0"/>
                              <a:ea typeface="Cambria Math" panose="02040503050406030204" pitchFamily="18" charset="0"/>
                            </a:rPr>
                          </m:ctrlPr>
                        </m:fPr>
                        <m:num>
                          <m:r>
                            <a:rPr lang="de-CH" sz="1400" b="1" i="1">
                              <a:solidFill>
                                <a:srgbClr val="0099FF"/>
                              </a:solidFill>
                              <a:latin typeface="Cambria Math" panose="02040503050406030204" pitchFamily="18" charset="0"/>
                              <a:ea typeface="Cambria Math" panose="02040503050406030204" pitchFamily="18" charset="0"/>
                            </a:rPr>
                            <m:t>𝒅</m:t>
                          </m:r>
                          <m:r>
                            <a:rPr lang="de-CH" sz="1400" b="1" i="1" baseline="-25000">
                              <a:solidFill>
                                <a:srgbClr val="0099FF"/>
                              </a:solidFill>
                              <a:latin typeface="Cambria Math" panose="02040503050406030204" pitchFamily="18" charset="0"/>
                              <a:ea typeface="Cambria Math" panose="02040503050406030204" pitchFamily="18" charset="0"/>
                            </a:rPr>
                            <m:t>𝒊</m:t>
                          </m:r>
                        </m:num>
                        <m:den>
                          <m:r>
                            <a:rPr lang="de-CH" sz="1400" b="1" i="1">
                              <a:solidFill>
                                <a:srgbClr val="0099FF"/>
                              </a:solidFill>
                              <a:latin typeface="Cambria Math" panose="02040503050406030204" pitchFamily="18" charset="0"/>
                              <a:ea typeface="Cambria Math" panose="02040503050406030204" pitchFamily="18" charset="0"/>
                            </a:rPr>
                            <m:t>𝑬</m:t>
                          </m:r>
                          <m:r>
                            <a:rPr lang="de-CH" sz="1400" b="1" i="1" baseline="-25000">
                              <a:solidFill>
                                <a:srgbClr val="0099FF"/>
                              </a:solidFill>
                              <a:latin typeface="Cambria Math" panose="02040503050406030204" pitchFamily="18" charset="0"/>
                              <a:ea typeface="Cambria Math" panose="02040503050406030204" pitchFamily="18" charset="0"/>
                            </a:rPr>
                            <m:t>𝑹</m:t>
                          </m:r>
                          <m:r>
                            <a:rPr lang="de-CH" sz="1400" b="1" i="1">
                              <a:solidFill>
                                <a:srgbClr val="0099FF"/>
                              </a:solidFill>
                              <a:latin typeface="Cambria Math" panose="02040503050406030204" pitchFamily="18" charset="0"/>
                              <a:ea typeface="Cambria Math" panose="02040503050406030204" pitchFamily="18" charset="0"/>
                            </a:rPr>
                            <m:t>∙</m:t>
                          </m:r>
                          <m:r>
                            <a:rPr lang="de-CH" sz="1400" b="1" i="1">
                              <a:solidFill>
                                <a:srgbClr val="0099FF"/>
                              </a:solidFill>
                              <a:latin typeface="Cambria Math" panose="02040503050406030204" pitchFamily="18" charset="0"/>
                              <a:ea typeface="Cambria Math" panose="02040503050406030204" pitchFamily="18" charset="0"/>
                            </a:rPr>
                            <m:t>𝒔</m:t>
                          </m:r>
                        </m:den>
                      </m:f>
                      <m:r>
                        <a:rPr lang="de-CH" sz="1400" b="1" i="1">
                          <a:solidFill>
                            <a:srgbClr val="0099FF"/>
                          </a:solidFill>
                          <a:latin typeface="Cambria Math" panose="02040503050406030204" pitchFamily="18" charset="0"/>
                          <a:ea typeface="Cambria Math" panose="02040503050406030204" pitchFamily="18" charset="0"/>
                        </a:rPr>
                        <m:t>)</m:t>
                      </m:r>
                    </m:oMath>
                  </m:oMathPara>
                </a14:m>
                <a:endParaRPr lang="de-CH" sz="1100" b="1">
                  <a:solidFill>
                    <a:srgbClr val="0099FF"/>
                  </a:solidFill>
                </a:endParaRPr>
              </a:p>
            </xdr:txBody>
          </xdr:sp>
        </mc:Choice>
        <mc:Fallback xmlns="">
          <xdr:sp macro="" textlink="">
            <xdr:nvSpPr>
              <xdr:cNvPr id="11" name="Rechteck 10">
                <a:extLst>
                  <a:ext uri="{FF2B5EF4-FFF2-40B4-BE49-F238E27FC236}">
                    <a16:creationId xmlns:a16="http://schemas.microsoft.com/office/drawing/2014/main" id="{60F825E3-F6E0-43B9-94CE-D6C997C58BDC}"/>
                  </a:ext>
                </a:extLst>
              </xdr:cNvPr>
              <xdr:cNvSpPr/>
            </xdr:nvSpPr>
            <xdr:spPr>
              <a:xfrm>
                <a:off x="360041" y="4359943"/>
                <a:ext cx="3974135" cy="499511"/>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r>
                  <a:rPr lang="de-CH" sz="1400" b="1" i="0">
                    <a:solidFill>
                      <a:srgbClr val="0099FF"/>
                    </a:solidFill>
                    <a:latin typeface="Cambria Math" panose="02040503050406030204" pitchFamily="18" charset="0"/>
                  </a:rPr>
                  <a:t>𝑽</a:t>
                </a:r>
                <a:r>
                  <a:rPr lang="de-CH" sz="1400" b="1" i="0" baseline="-25000">
                    <a:solidFill>
                      <a:srgbClr val="0099FF"/>
                    </a:solidFill>
                    <a:latin typeface="Cambria Math" panose="02040503050406030204" pitchFamily="18" charset="0"/>
                  </a:rPr>
                  <a:t>𝒛𝒖𝒍</a:t>
                </a:r>
                <a:r>
                  <a:rPr lang="de-CH" sz="1400" b="1" i="0">
                    <a:solidFill>
                      <a:srgbClr val="0099FF"/>
                    </a:solidFill>
                    <a:latin typeface="Cambria Math" panose="02040503050406030204" pitchFamily="18" charset="0"/>
                    <a:ea typeface="Cambria Math" panose="02040503050406030204" pitchFamily="18" charset="0"/>
                  </a:rPr>
                  <a:t>=∆𝒑𝒂𝒃</a:t>
                </a:r>
                <a:r>
                  <a:rPr lang="de-CH" sz="1400" b="1" i="0" baseline="-25000">
                    <a:solidFill>
                      <a:srgbClr val="0099FF"/>
                    </a:solidFill>
                    <a:latin typeface="Cambria Math" panose="02040503050406030204" pitchFamily="18" charset="0"/>
                    <a:ea typeface="Cambria Math" panose="02040503050406030204" pitchFamily="18" charset="0"/>
                  </a:rPr>
                  <a:t>𝑽</a:t>
                </a:r>
                <a:r>
                  <a:rPr lang="de-CH" sz="1400" b="1" i="0">
                    <a:solidFill>
                      <a:srgbClr val="0099FF"/>
                    </a:solidFill>
                    <a:latin typeface="Cambria Math" panose="02040503050406030204" pitchFamily="18" charset="0"/>
                    <a:ea typeface="Cambria Math" panose="02040503050406030204" pitchFamily="18" charset="0"/>
                  </a:rPr>
                  <a:t>∙𝒍∙𝟎.𝟏∙𝒇∙(𝝅∙𝒅𝒊</a:t>
                </a:r>
                <a:r>
                  <a:rPr lang="de-CH" sz="1400" b="1" i="0" baseline="30000">
                    <a:solidFill>
                      <a:srgbClr val="0099FF"/>
                    </a:solidFill>
                    <a:latin typeface="Cambria Math" panose="02040503050406030204" pitchFamily="18" charset="0"/>
                    <a:ea typeface="Cambria Math" panose="02040503050406030204" pitchFamily="18" charset="0"/>
                  </a:rPr>
                  <a:t>𝟐)/</a:t>
                </a:r>
                <a:r>
                  <a:rPr lang="de-CH" sz="1400" b="1" i="0">
                    <a:solidFill>
                      <a:srgbClr val="0099FF"/>
                    </a:solidFill>
                    <a:latin typeface="Cambria Math" panose="02040503050406030204" pitchFamily="18" charset="0"/>
                    <a:ea typeface="Cambria Math" panose="02040503050406030204" pitchFamily="18" charset="0"/>
                  </a:rPr>
                  <a:t>𝟒∙(𝟏/𝑲</a:t>
                </a:r>
                <a:r>
                  <a:rPr lang="de-CH" sz="1400" b="1" i="0" baseline="-25000">
                    <a:solidFill>
                      <a:srgbClr val="0099FF"/>
                    </a:solidFill>
                    <a:latin typeface="Cambria Math" panose="02040503050406030204" pitchFamily="18" charset="0"/>
                    <a:ea typeface="Cambria Math" panose="02040503050406030204" pitchFamily="18" charset="0"/>
                  </a:rPr>
                  <a:t>𝑾</a:t>
                </a:r>
                <a:r>
                  <a:rPr lang="de-CH" sz="1400" b="1" i="0">
                    <a:solidFill>
                      <a:srgbClr val="0099FF"/>
                    </a:solidFill>
                    <a:latin typeface="Cambria Math" panose="02040503050406030204" pitchFamily="18" charset="0"/>
                    <a:ea typeface="Cambria Math" panose="02040503050406030204" pitchFamily="18" charset="0"/>
                  </a:rPr>
                  <a:t>+𝒅</a:t>
                </a:r>
                <a:r>
                  <a:rPr lang="de-CH" sz="1400" b="1" i="0" baseline="-25000">
                    <a:solidFill>
                      <a:srgbClr val="0099FF"/>
                    </a:solidFill>
                    <a:latin typeface="Cambria Math" panose="02040503050406030204" pitchFamily="18" charset="0"/>
                    <a:ea typeface="Cambria Math" panose="02040503050406030204" pitchFamily="18" charset="0"/>
                  </a:rPr>
                  <a:t>𝒊/(</a:t>
                </a:r>
                <a:r>
                  <a:rPr lang="de-CH" sz="1400" b="1" i="0">
                    <a:solidFill>
                      <a:srgbClr val="0099FF"/>
                    </a:solidFill>
                    <a:latin typeface="Cambria Math" panose="02040503050406030204" pitchFamily="18" charset="0"/>
                    <a:ea typeface="Cambria Math" panose="02040503050406030204" pitchFamily="18" charset="0"/>
                  </a:rPr>
                  <a:t>𝑬</a:t>
                </a:r>
                <a:r>
                  <a:rPr lang="de-CH" sz="1400" b="1" i="0" baseline="-25000">
                    <a:solidFill>
                      <a:srgbClr val="0099FF"/>
                    </a:solidFill>
                    <a:latin typeface="Cambria Math" panose="02040503050406030204" pitchFamily="18" charset="0"/>
                    <a:ea typeface="Cambria Math" panose="02040503050406030204" pitchFamily="18" charset="0"/>
                  </a:rPr>
                  <a:t>𝑹</a:t>
                </a:r>
                <a:r>
                  <a:rPr lang="de-CH" sz="1400" b="1" i="0">
                    <a:solidFill>
                      <a:srgbClr val="0099FF"/>
                    </a:solidFill>
                    <a:latin typeface="Cambria Math" panose="02040503050406030204" pitchFamily="18" charset="0"/>
                    <a:ea typeface="Cambria Math" panose="02040503050406030204" pitchFamily="18" charset="0"/>
                  </a:rPr>
                  <a:t>∙𝒔))</a:t>
                </a:r>
                <a:endParaRPr lang="de-CH" sz="1100" b="1">
                  <a:solidFill>
                    <a:srgbClr val="0099FF"/>
                  </a:solidFill>
                </a:endParaRPr>
              </a:p>
            </xdr:txBody>
          </xdr:sp>
        </mc:Fallback>
      </mc:AlternateContent>
    </xdr:grpSp>
    <xdr:clientData/>
  </xdr:twoCellAnchor>
  <xdr:twoCellAnchor>
    <xdr:from>
      <xdr:col>0</xdr:col>
      <xdr:colOff>353443</xdr:colOff>
      <xdr:row>24</xdr:row>
      <xdr:rowOff>179538</xdr:rowOff>
    </xdr:from>
    <xdr:to>
      <xdr:col>8</xdr:col>
      <xdr:colOff>1036367</xdr:colOff>
      <xdr:row>32</xdr:row>
      <xdr:rowOff>41610</xdr:rowOff>
    </xdr:to>
    <xdr:sp macro="" textlink="">
      <xdr:nvSpPr>
        <xdr:cNvPr id="12" name="Textfeld 15">
          <a:extLst>
            <a:ext uri="{FF2B5EF4-FFF2-40B4-BE49-F238E27FC236}">
              <a16:creationId xmlns:a16="http://schemas.microsoft.com/office/drawing/2014/main" id="{00000000-0008-0000-0400-00000C000000}"/>
            </a:ext>
          </a:extLst>
        </xdr:cNvPr>
        <xdr:cNvSpPr txBox="1"/>
      </xdr:nvSpPr>
      <xdr:spPr>
        <a:xfrm>
          <a:off x="353443" y="5072213"/>
          <a:ext cx="6778924" cy="1411472"/>
        </a:xfrm>
        <a:prstGeom prst="rect">
          <a:avLst/>
        </a:prstGeom>
        <a:noFill/>
      </xdr:spPr>
      <xdr:txBody>
        <a:bodyPr wrap="square" rtlCol="0">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tabLst>
              <a:tab pos="358775" algn="l"/>
            </a:tabLst>
          </a:pPr>
          <a:r>
            <a:rPr lang="de-CH" sz="1000">
              <a:latin typeface="Arial" panose="020B0604020202020204" pitchFamily="34" charset="0"/>
              <a:cs typeface="Arial" panose="020B0604020202020204" pitchFamily="34" charset="0"/>
            </a:rPr>
            <a:t>V</a:t>
          </a:r>
          <a:r>
            <a:rPr lang="de-CH" sz="1000" baseline="-25000">
              <a:latin typeface="Arial" panose="020B0604020202020204" pitchFamily="34" charset="0"/>
              <a:cs typeface="Arial" panose="020B0604020202020204" pitchFamily="34" charset="0"/>
            </a:rPr>
            <a:t>zul</a:t>
          </a:r>
          <a:r>
            <a:rPr lang="de-CH" sz="1000">
              <a:latin typeface="Arial" panose="020B0604020202020204" pitchFamily="34" charset="0"/>
              <a:cs typeface="Arial" panose="020B0604020202020204" pitchFamily="34" charset="0"/>
            </a:rPr>
            <a:t> 	zulässiges Wasservolumen [ml]</a:t>
          </a:r>
        </a:p>
        <a:p>
          <a:pPr>
            <a:tabLst>
              <a:tab pos="358775" algn="l"/>
            </a:tabLst>
          </a:pPr>
          <a:r>
            <a:rPr lang="de-CH" sz="1000">
              <a:latin typeface="Arial" panose="020B0604020202020204" pitchFamily="34" charset="0"/>
              <a:cs typeface="Arial" panose="020B0604020202020204" pitchFamily="34" charset="0"/>
            </a:rPr>
            <a:t>V</a:t>
          </a:r>
          <a:r>
            <a:rPr lang="de-CH" sz="1000" baseline="-25000">
              <a:latin typeface="Arial" panose="020B0604020202020204" pitchFamily="34" charset="0"/>
              <a:cs typeface="Arial" panose="020B0604020202020204" pitchFamily="34" charset="0"/>
            </a:rPr>
            <a:t>zul</a:t>
          </a:r>
          <a:r>
            <a:rPr lang="de-CH" sz="1000">
              <a:latin typeface="Arial" panose="020B0604020202020204" pitchFamily="34" charset="0"/>
              <a:cs typeface="Arial" panose="020B0604020202020204" pitchFamily="34" charset="0"/>
            </a:rPr>
            <a:t> 	gemessenes Wasservolumen [ml]</a:t>
          </a:r>
        </a:p>
        <a:p>
          <a:pPr>
            <a:tabLst>
              <a:tab pos="358775" algn="l"/>
            </a:tabLst>
          </a:pPr>
          <a:r>
            <a:rPr lang="el-GR" sz="1000">
              <a:latin typeface="Arial" panose="020B0604020202020204" pitchFamily="34" charset="0"/>
              <a:cs typeface="Arial" panose="020B0604020202020204" pitchFamily="34" charset="0"/>
            </a:rPr>
            <a:t>Δ</a:t>
          </a:r>
          <a:r>
            <a:rPr lang="de-CH" sz="1000">
              <a:latin typeface="Arial" panose="020B0604020202020204" pitchFamily="34" charset="0"/>
              <a:cs typeface="Arial" panose="020B0604020202020204" pitchFamily="34" charset="0"/>
            </a:rPr>
            <a:t>p</a:t>
          </a:r>
          <a:r>
            <a:rPr lang="de-CH" sz="1000" baseline="-25000">
              <a:latin typeface="Arial" panose="020B0604020202020204" pitchFamily="34" charset="0"/>
              <a:cs typeface="Arial" panose="020B0604020202020204" pitchFamily="34" charset="0"/>
            </a:rPr>
            <a:t>abV</a:t>
          </a:r>
          <a:r>
            <a:rPr lang="de-CH" sz="1000">
              <a:latin typeface="Arial" panose="020B0604020202020204" pitchFamily="34" charset="0"/>
              <a:cs typeface="Arial" panose="020B0604020202020204" pitchFamily="34" charset="0"/>
            </a:rPr>
            <a:t>	Druckabsenkung der Vorprüfung [bar]</a:t>
          </a:r>
        </a:p>
        <a:p>
          <a:pPr>
            <a:tabLst>
              <a:tab pos="358775" algn="l"/>
            </a:tabLst>
          </a:pPr>
          <a:r>
            <a:rPr lang="de-CH" sz="1000">
              <a:latin typeface="Arial" panose="020B0604020202020204" pitchFamily="34" charset="0"/>
              <a:cs typeface="Arial" panose="020B0604020202020204" pitchFamily="34" charset="0"/>
            </a:rPr>
            <a:t>l	Länge des Prüfabschnitts [m]</a:t>
          </a:r>
        </a:p>
        <a:p>
          <a:pPr>
            <a:tabLst>
              <a:tab pos="358775" algn="l"/>
            </a:tabLst>
          </a:pPr>
          <a:r>
            <a:rPr lang="de-CH" sz="1000">
              <a:latin typeface="Arial" panose="020B0604020202020204" pitchFamily="34" charset="0"/>
              <a:cs typeface="Arial" panose="020B0604020202020204" pitchFamily="34" charset="0"/>
            </a:rPr>
            <a:t>f	Ausgleichsfaktor für unvermeidliche Lufteinschlüsse</a:t>
          </a:r>
          <a:r>
            <a:rPr lang="de-CH" sz="1000" baseline="0">
              <a:latin typeface="Arial" panose="020B0604020202020204" pitchFamily="34" charset="0"/>
              <a:cs typeface="Arial" panose="020B0604020202020204" pitchFamily="34" charset="0"/>
            </a:rPr>
            <a:t> für </a:t>
          </a:r>
          <a:r>
            <a:rPr lang="de-CH" sz="1000">
              <a:latin typeface="Arial" panose="020B0604020202020204" pitchFamily="34" charset="0"/>
              <a:cs typeface="Arial" panose="020B0604020202020204" pitchFamily="34" charset="0"/>
            </a:rPr>
            <a:t>Kunststoffrohre = 1.05</a:t>
          </a:r>
        </a:p>
        <a:p>
          <a:pPr>
            <a:tabLst>
              <a:tab pos="358775" algn="l"/>
            </a:tabLst>
          </a:pPr>
          <a:r>
            <a:rPr lang="de-CH" sz="1000">
              <a:latin typeface="Arial" panose="020B0604020202020204" pitchFamily="34" charset="0"/>
              <a:cs typeface="Arial" panose="020B0604020202020204" pitchFamily="34" charset="0"/>
            </a:rPr>
            <a:t>d</a:t>
          </a:r>
          <a:r>
            <a:rPr lang="de-CH" sz="1000" baseline="-25000">
              <a:latin typeface="Arial" panose="020B0604020202020204" pitchFamily="34" charset="0"/>
              <a:cs typeface="Arial" panose="020B0604020202020204" pitchFamily="34" charset="0"/>
            </a:rPr>
            <a:t>i</a:t>
          </a:r>
          <a:r>
            <a:rPr lang="de-CH" sz="1000">
              <a:latin typeface="Arial" panose="020B0604020202020204" pitchFamily="34" charset="0"/>
              <a:cs typeface="Arial" panose="020B0604020202020204" pitchFamily="34" charset="0"/>
            </a:rPr>
            <a:t>	Innendurchmesser [mm]</a:t>
          </a:r>
        </a:p>
        <a:p>
          <a:pPr>
            <a:tabLst>
              <a:tab pos="358775" algn="l"/>
            </a:tabLst>
          </a:pPr>
          <a:r>
            <a:rPr lang="de-CH" sz="1000">
              <a:latin typeface="Arial" panose="020B0604020202020204" pitchFamily="34" charset="0"/>
              <a:cs typeface="Arial" panose="020B0604020202020204" pitchFamily="34" charset="0"/>
            </a:rPr>
            <a:t>K</a:t>
          </a:r>
          <a:r>
            <a:rPr lang="de-CH" sz="1000" baseline="-25000">
              <a:latin typeface="Arial" panose="020B0604020202020204" pitchFamily="34" charset="0"/>
              <a:cs typeface="Arial" panose="020B0604020202020204" pitchFamily="34" charset="0"/>
            </a:rPr>
            <a:t>w</a:t>
          </a:r>
          <a:r>
            <a:rPr lang="de-CH" sz="1000">
              <a:latin typeface="Arial" panose="020B0604020202020204" pitchFamily="34" charset="0"/>
              <a:cs typeface="Arial" panose="020B0604020202020204" pitchFamily="34" charset="0"/>
            </a:rPr>
            <a:t>	Kompressionsmodul von Wasser = 2027 N/mm</a:t>
          </a:r>
          <a:r>
            <a:rPr lang="de-CH" sz="1000" baseline="30000">
              <a:latin typeface="Arial" panose="020B0604020202020204" pitchFamily="34" charset="0"/>
              <a:cs typeface="Arial" panose="020B0604020202020204" pitchFamily="34" charset="0"/>
            </a:rPr>
            <a:t>2</a:t>
          </a:r>
        </a:p>
        <a:p>
          <a:pPr>
            <a:tabLst>
              <a:tab pos="358775" algn="l"/>
            </a:tabLst>
          </a:pPr>
          <a:r>
            <a:rPr lang="de-CH" sz="1000">
              <a:latin typeface="Arial" panose="020B0604020202020204" pitchFamily="34" charset="0"/>
              <a:cs typeface="Arial" panose="020B0604020202020204" pitchFamily="34" charset="0"/>
            </a:rPr>
            <a:t>E</a:t>
          </a:r>
          <a:r>
            <a:rPr lang="de-CH" sz="1000" baseline="-25000">
              <a:latin typeface="Arial" panose="020B0604020202020204" pitchFamily="34" charset="0"/>
              <a:cs typeface="Arial" panose="020B0604020202020204" pitchFamily="34" charset="0"/>
            </a:rPr>
            <a:t>R</a:t>
          </a:r>
          <a:r>
            <a:rPr lang="de-CH" sz="1000">
              <a:latin typeface="Arial" panose="020B0604020202020204" pitchFamily="34" charset="0"/>
              <a:cs typeface="Arial" panose="020B0604020202020204" pitchFamily="34" charset="0"/>
            </a:rPr>
            <a:t>	E-Modul des Rohrwerkstoffs:</a:t>
          </a:r>
          <a:r>
            <a:rPr lang="de-CH" sz="1000" baseline="0">
              <a:latin typeface="Arial" panose="020B0604020202020204" pitchFamily="34" charset="0"/>
              <a:cs typeface="Arial" panose="020B0604020202020204" pitchFamily="34" charset="0"/>
            </a:rPr>
            <a:t> </a:t>
          </a:r>
          <a:r>
            <a:rPr lang="de-CH" sz="1000">
              <a:latin typeface="Arial" panose="020B0604020202020204" pitchFamily="34" charset="0"/>
              <a:cs typeface="Arial" panose="020B0604020202020204" pitchFamily="34" charset="0"/>
            </a:rPr>
            <a:t>PE100 = 1200 N/mm</a:t>
          </a:r>
          <a:r>
            <a:rPr lang="de-CH" sz="1000" baseline="30000">
              <a:latin typeface="Arial" panose="020B0604020202020204" pitchFamily="34" charset="0"/>
              <a:cs typeface="Arial" panose="020B0604020202020204" pitchFamily="34" charset="0"/>
            </a:rPr>
            <a:t>2</a:t>
          </a:r>
          <a:r>
            <a:rPr lang="de-CH" sz="1000">
              <a:latin typeface="Arial" panose="020B0604020202020204" pitchFamily="34" charset="0"/>
              <a:cs typeface="Arial" panose="020B0604020202020204" pitchFamily="34" charset="0"/>
            </a:rPr>
            <a:t> ; PE80 = 800 N/mm</a:t>
          </a:r>
          <a:r>
            <a:rPr lang="de-CH" sz="1000" baseline="30000">
              <a:latin typeface="Arial" panose="020B0604020202020204" pitchFamily="34" charset="0"/>
              <a:cs typeface="Arial" panose="020B0604020202020204" pitchFamily="34" charset="0"/>
            </a:rPr>
            <a:t>2</a:t>
          </a:r>
          <a:r>
            <a:rPr lang="de-CH" sz="1000">
              <a:latin typeface="Arial" panose="020B0604020202020204" pitchFamily="34" charset="0"/>
              <a:cs typeface="Arial" panose="020B0604020202020204" pitchFamily="34" charset="0"/>
            </a:rPr>
            <a:t> ; PVC = 3000 N/mm</a:t>
          </a:r>
          <a:r>
            <a:rPr lang="de-CH" sz="1000" baseline="30000">
              <a:latin typeface="Arial" panose="020B0604020202020204" pitchFamily="34" charset="0"/>
              <a:cs typeface="Arial" panose="020B0604020202020204" pitchFamily="34" charset="0"/>
            </a:rPr>
            <a:t>2</a:t>
          </a:r>
          <a:r>
            <a:rPr lang="de-CH" sz="1000">
              <a:latin typeface="Arial" panose="020B0604020202020204" pitchFamily="34" charset="0"/>
              <a:cs typeface="Arial" panose="020B0604020202020204" pitchFamily="34" charset="0"/>
            </a:rPr>
            <a:t> </a:t>
          </a:r>
        </a:p>
        <a:p>
          <a:pPr>
            <a:tabLst>
              <a:tab pos="358775" algn="l"/>
            </a:tabLst>
          </a:pPr>
          <a:r>
            <a:rPr lang="de-CH" sz="1000">
              <a:latin typeface="Arial" panose="020B0604020202020204" pitchFamily="34" charset="0"/>
              <a:cs typeface="Arial" panose="020B0604020202020204" pitchFamily="34" charset="0"/>
            </a:rPr>
            <a:t>s	Rohrwanddicke [mm]</a:t>
          </a:r>
        </a:p>
      </xdr:txBody>
    </xdr:sp>
    <xdr:clientData/>
  </xdr:twoCellAnchor>
  <xdr:twoCellAnchor>
    <xdr:from>
      <xdr:col>0</xdr:col>
      <xdr:colOff>26959</xdr:colOff>
      <xdr:row>32</xdr:row>
      <xdr:rowOff>141557</xdr:rowOff>
    </xdr:from>
    <xdr:to>
      <xdr:col>5</xdr:col>
      <xdr:colOff>365426</xdr:colOff>
      <xdr:row>37</xdr:row>
      <xdr:rowOff>145602</xdr:rowOff>
    </xdr:to>
    <xdr:sp macro="" textlink="">
      <xdr:nvSpPr>
        <xdr:cNvPr id="13" name="Text Box 13">
          <a:extLst>
            <a:ext uri="{FF2B5EF4-FFF2-40B4-BE49-F238E27FC236}">
              <a16:creationId xmlns:a16="http://schemas.microsoft.com/office/drawing/2014/main" id="{00000000-0008-0000-0400-00000D000000}"/>
            </a:ext>
          </a:extLst>
        </xdr:cNvPr>
        <xdr:cNvSpPr txBox="1">
          <a:spLocks noChangeArrowheads="1"/>
        </xdr:cNvSpPr>
      </xdr:nvSpPr>
      <xdr:spPr bwMode="auto">
        <a:xfrm>
          <a:off x="26959" y="6583632"/>
          <a:ext cx="4148467" cy="972420"/>
        </a:xfrm>
        <a:prstGeom prst="rect">
          <a:avLst/>
        </a:prstGeom>
        <a:noFill/>
        <a:ln>
          <a:noFill/>
        </a:ln>
        <a:effectLst/>
        <a:extLst>
          <a:ext uri="{909E8E84-426E-40DD-AFC4-6F175D3DCCD1}">
            <a14:hiddenFill xmlns:a14="http://schemas.microsoft.com/office/drawing/2010/main">
              <a:solidFill>
                <a:srgbClr val="0066FF"/>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107763" dir="2700000" algn="ctr" rotWithShape="0">
                  <a:schemeClr val="bg2"/>
                </a:outerShdw>
              </a:effectLst>
            </a14:hiddenEffects>
          </a:ext>
        </a:extLst>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spcBef>
              <a:spcPts val="0"/>
            </a:spcBef>
            <a:spcAft>
              <a:spcPts val="0"/>
            </a:spcAft>
            <a:tabLst>
              <a:tab pos="804863" algn="l"/>
            </a:tabLst>
          </a:pPr>
          <a:r>
            <a:rPr lang="de-CH" altLang="de-DE" sz="1200" b="1">
              <a:latin typeface="Arial" panose="020B0604020202020204" pitchFamily="34" charset="0"/>
              <a:cs typeface="Arial" panose="020B0604020202020204" pitchFamily="34" charset="0"/>
            </a:rPr>
            <a:t>3. Hauptprüfung (Dichtheitsprüfung)</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Nach Vorprüfung: Drucksenkung </a:t>
          </a:r>
          <a:r>
            <a:rPr lang="el-GR" altLang="de-DE" sz="1200" b="1">
              <a:latin typeface="Arial" panose="020B0604020202020204" pitchFamily="34" charset="0"/>
              <a:cs typeface="Arial" panose="020B0604020202020204" pitchFamily="34" charset="0"/>
            </a:rPr>
            <a:t>Δ</a:t>
          </a:r>
          <a:r>
            <a:rPr lang="de-CH" altLang="de-DE" sz="1200" b="1">
              <a:latin typeface="Arial" panose="020B0604020202020204" pitchFamily="34" charset="0"/>
              <a:cs typeface="Arial" panose="020B0604020202020204" pitchFamily="34" charset="0"/>
            </a:rPr>
            <a:t>p</a:t>
          </a:r>
          <a:r>
            <a:rPr lang="de-CH" altLang="de-DE" sz="1200" b="1" baseline="-25000">
              <a:latin typeface="Arial" panose="020B0604020202020204" pitchFamily="34" charset="0"/>
              <a:cs typeface="Arial" panose="020B0604020202020204" pitchFamily="34" charset="0"/>
            </a:rPr>
            <a:t>abH</a:t>
          </a:r>
          <a:r>
            <a:rPr lang="de-CH" altLang="de-DE" sz="1200" b="1">
              <a:latin typeface="Arial" panose="020B0604020202020204" pitchFamily="34" charset="0"/>
              <a:cs typeface="Arial" panose="020B0604020202020204" pitchFamily="34" charset="0"/>
            </a:rPr>
            <a:t> </a:t>
          </a:r>
          <a:r>
            <a:rPr lang="de-CH" altLang="de-DE" sz="1200">
              <a:latin typeface="Arial" panose="020B0604020202020204" pitchFamily="34" charset="0"/>
              <a:cs typeface="Arial" panose="020B0604020202020204" pitchFamily="34" charset="0"/>
            </a:rPr>
            <a:t>= 2 bar.</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Aufgrund Kontraktion stellt sich Druckerhöhung ein.</a:t>
          </a:r>
        </a:p>
        <a:p>
          <a:pPr marL="342900" indent="-342900">
            <a:spcBef>
              <a:spcPts val="0"/>
            </a:spcBef>
            <a:spcAft>
              <a:spcPts val="0"/>
            </a:spcAft>
            <a:buFont typeface="Wingdings" panose="05000000000000000000" pitchFamily="2" charset="2"/>
            <a:buChar char="§"/>
            <a:tabLst>
              <a:tab pos="804863" algn="l"/>
            </a:tabLst>
          </a:pPr>
          <a:r>
            <a:rPr lang="de-CH" sz="1200">
              <a:latin typeface="Arial" panose="020B0604020202020204" pitchFamily="34" charset="0"/>
              <a:cs typeface="Arial" panose="020B0604020202020204" pitchFamily="34" charset="0"/>
            </a:rPr>
            <a:t>Während Prüfzeit erreichten Höchstdruck ermitteln</a:t>
          </a:r>
        </a:p>
        <a:p>
          <a:pPr marL="342900" indent="-342900">
            <a:spcBef>
              <a:spcPts val="0"/>
            </a:spcBef>
            <a:spcAft>
              <a:spcPts val="0"/>
            </a:spcAft>
            <a:buFont typeface="Wingdings" panose="05000000000000000000" pitchFamily="2" charset="2"/>
            <a:buChar char="§"/>
            <a:tabLst>
              <a:tab pos="804863" algn="l"/>
            </a:tabLst>
          </a:pPr>
          <a:r>
            <a:rPr lang="de-CH" sz="1200">
              <a:latin typeface="Arial" panose="020B0604020202020204" pitchFamily="34" charset="0"/>
              <a:cs typeface="Arial" panose="020B0604020202020204" pitchFamily="34" charset="0"/>
            </a:rPr>
            <a:t>Ab Höchstdruck </a:t>
          </a:r>
          <a:r>
            <a:rPr lang="de-CH" altLang="de-DE" sz="1200">
              <a:latin typeface="Arial" panose="020B0604020202020204" pitchFamily="34" charset="0"/>
              <a:cs typeface="Arial" panose="020B0604020202020204" pitchFamily="34" charset="0"/>
            </a:rPr>
            <a:t>Druckabfall </a:t>
          </a:r>
          <a:r>
            <a:rPr lang="el-GR" sz="1200" b="1">
              <a:latin typeface="Arial" panose="020B0604020202020204" pitchFamily="34" charset="0"/>
              <a:cs typeface="Arial" panose="020B0604020202020204" pitchFamily="34" charset="0"/>
            </a:rPr>
            <a:t>Δ</a:t>
          </a:r>
          <a:r>
            <a:rPr lang="de-CH" sz="1200" b="1">
              <a:latin typeface="Arial" panose="020B0604020202020204" pitchFamily="34" charset="0"/>
              <a:cs typeface="Arial" panose="020B0604020202020204" pitchFamily="34" charset="0"/>
            </a:rPr>
            <a:t>p</a:t>
          </a:r>
          <a:r>
            <a:rPr lang="de-CH" sz="1200" b="1" baseline="-25000">
              <a:latin typeface="Arial" panose="020B0604020202020204" pitchFamily="34" charset="0"/>
              <a:cs typeface="Arial" panose="020B0604020202020204" pitchFamily="34" charset="0"/>
            </a:rPr>
            <a:t>g</a:t>
          </a:r>
          <a:r>
            <a:rPr lang="de-CH" sz="1200" b="1">
              <a:latin typeface="Arial" panose="020B0604020202020204" pitchFamily="34" charset="0"/>
              <a:cs typeface="Arial" panose="020B0604020202020204" pitchFamily="34" charset="0"/>
            </a:rPr>
            <a:t> </a:t>
          </a:r>
          <a:r>
            <a:rPr lang="de-CH" sz="1200">
              <a:latin typeface="Arial" panose="020B0604020202020204" pitchFamily="34" charset="0"/>
              <a:cs typeface="Arial" panose="020B0604020202020204" pitchFamily="34" charset="0"/>
            </a:rPr>
            <a:t>messen</a:t>
          </a:r>
          <a:r>
            <a:rPr lang="de-CH" altLang="de-DE" sz="1200">
              <a:latin typeface="Arial" panose="020B0604020202020204" pitchFamily="34" charset="0"/>
              <a:cs typeface="Arial" panose="020B0604020202020204" pitchFamily="34" charset="0"/>
            </a:rPr>
            <a:t>.</a:t>
          </a:r>
        </a:p>
      </xdr:txBody>
    </xdr:sp>
    <xdr:clientData/>
  </xdr:twoCellAnchor>
  <xdr:twoCellAnchor>
    <xdr:from>
      <xdr:col>0</xdr:col>
      <xdr:colOff>0</xdr:colOff>
      <xdr:row>7</xdr:row>
      <xdr:rowOff>192777</xdr:rowOff>
    </xdr:from>
    <xdr:to>
      <xdr:col>8</xdr:col>
      <xdr:colOff>1069316</xdr:colOff>
      <xdr:row>12</xdr:row>
      <xdr:rowOff>19786</xdr:rowOff>
    </xdr:to>
    <xdr:sp macro="" textlink="">
      <xdr:nvSpPr>
        <xdr:cNvPr id="15" name="Text Box 13">
          <a:extLst>
            <a:ext uri="{FF2B5EF4-FFF2-40B4-BE49-F238E27FC236}">
              <a16:creationId xmlns:a16="http://schemas.microsoft.com/office/drawing/2014/main" id="{00000000-0008-0000-0400-00000F000000}"/>
            </a:ext>
          </a:extLst>
        </xdr:cNvPr>
        <xdr:cNvSpPr txBox="1">
          <a:spLocks noChangeArrowheads="1"/>
        </xdr:cNvSpPr>
      </xdr:nvSpPr>
      <xdr:spPr bwMode="auto">
        <a:xfrm>
          <a:off x="0" y="1792977"/>
          <a:ext cx="7165316" cy="795384"/>
        </a:xfrm>
        <a:prstGeom prst="rect">
          <a:avLst/>
        </a:prstGeom>
        <a:noFill/>
        <a:ln>
          <a:noFill/>
        </a:ln>
        <a:effectLst/>
        <a:extLst>
          <a:ext uri="{909E8E84-426E-40DD-AFC4-6F175D3DCCD1}">
            <a14:hiddenFill xmlns:a14="http://schemas.microsoft.com/office/drawing/2010/main">
              <a:solidFill>
                <a:srgbClr val="0066FF"/>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107763" dir="2700000" algn="ctr" rotWithShape="0">
                  <a:schemeClr val="bg2"/>
                </a:outerShdw>
              </a:effectLst>
            </a14:hiddenEffects>
          </a:ext>
        </a:extLst>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spcBef>
              <a:spcPts val="0"/>
            </a:spcBef>
            <a:spcAft>
              <a:spcPts val="0"/>
            </a:spcAft>
            <a:tabLst>
              <a:tab pos="804863" algn="l"/>
            </a:tabLst>
          </a:pPr>
          <a:r>
            <a:rPr lang="de-CH" altLang="de-DE" sz="1200" b="1">
              <a:latin typeface="Arial" panose="020B0604020202020204" pitchFamily="34" charset="0"/>
              <a:cs typeface="Arial" panose="020B0604020202020204" pitchFamily="34" charset="0"/>
            </a:rPr>
            <a:t>Voraussetzungen zur Durchführung</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Während gesamter Prüfzeit vor Temperatur-erhöhung/ Sonneneinstrahlung schützen</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Temperatur an der </a:t>
          </a:r>
          <a:r>
            <a:rPr lang="de-CH" altLang="de-DE" sz="1200">
              <a:solidFill>
                <a:sysClr val="windowText" lastClr="000000"/>
              </a:solidFill>
              <a:latin typeface="Arial" panose="020B0604020202020204" pitchFamily="34" charset="0"/>
              <a:cs typeface="Arial" panose="020B0604020202020204" pitchFamily="34" charset="0"/>
            </a:rPr>
            <a:t>Rohraussenwand </a:t>
          </a:r>
          <a:r>
            <a:rPr lang="de-CH" altLang="de-DE" sz="1200" b="1">
              <a:solidFill>
                <a:sysClr val="windowText" lastClr="000000"/>
              </a:solidFill>
              <a:latin typeface="Arial" panose="020B0604020202020204" pitchFamily="34" charset="0"/>
              <a:cs typeface="Arial" panose="020B0604020202020204" pitchFamily="34" charset="0"/>
            </a:rPr>
            <a:t>≤ 20 °C</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Kritische Verbindungsstellen noch </a:t>
          </a:r>
          <a:r>
            <a:rPr lang="de-CH" altLang="de-DE" sz="1200" u="sng">
              <a:latin typeface="Arial" panose="020B0604020202020204" pitchFamily="34" charset="0"/>
              <a:cs typeface="Arial" panose="020B0604020202020204" pitchFamily="34" charset="0"/>
            </a:rPr>
            <a:t>nicht</a:t>
          </a:r>
          <a:r>
            <a:rPr lang="de-CH" altLang="de-DE" sz="1200">
              <a:latin typeface="Arial" panose="020B0604020202020204" pitchFamily="34" charset="0"/>
              <a:cs typeface="Arial" panose="020B0604020202020204" pitchFamily="34" charset="0"/>
            </a:rPr>
            <a:t> zudecken</a:t>
          </a:r>
        </a:p>
      </xdr:txBody>
    </xdr:sp>
    <xdr:clientData/>
  </xdr:twoCellAnchor>
  <xdr:twoCellAnchor>
    <xdr:from>
      <xdr:col>0</xdr:col>
      <xdr:colOff>0</xdr:colOff>
      <xdr:row>12</xdr:row>
      <xdr:rowOff>85725</xdr:rowOff>
    </xdr:from>
    <xdr:to>
      <xdr:col>8</xdr:col>
      <xdr:colOff>1060330</xdr:colOff>
      <xdr:row>16</xdr:row>
      <xdr:rowOff>107427</xdr:rowOff>
    </xdr:to>
    <xdr:sp macro="" textlink="">
      <xdr:nvSpPr>
        <xdr:cNvPr id="16" name="Text Box 13">
          <a:extLst>
            <a:ext uri="{FF2B5EF4-FFF2-40B4-BE49-F238E27FC236}">
              <a16:creationId xmlns:a16="http://schemas.microsoft.com/office/drawing/2014/main" id="{00000000-0008-0000-0400-000010000000}"/>
            </a:ext>
          </a:extLst>
        </xdr:cNvPr>
        <xdr:cNvSpPr txBox="1">
          <a:spLocks noChangeArrowheads="1"/>
        </xdr:cNvSpPr>
      </xdr:nvSpPr>
      <xdr:spPr bwMode="auto">
        <a:xfrm>
          <a:off x="0" y="2654300"/>
          <a:ext cx="7156330" cy="796402"/>
        </a:xfrm>
        <a:prstGeom prst="rect">
          <a:avLst/>
        </a:prstGeom>
        <a:noFill/>
        <a:ln>
          <a:noFill/>
        </a:ln>
        <a:effectLst/>
        <a:extLst>
          <a:ext uri="{909E8E84-426E-40DD-AFC4-6F175D3DCCD1}">
            <a14:hiddenFill xmlns:a14="http://schemas.microsoft.com/office/drawing/2010/main">
              <a:solidFill>
                <a:srgbClr val="0066FF"/>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107763" dir="2700000" algn="ctr" rotWithShape="0">
                  <a:schemeClr val="bg2"/>
                </a:outerShdw>
              </a:effectLst>
            </a14:hiddenEffects>
          </a:ext>
        </a:extLst>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spcBef>
              <a:spcPts val="0"/>
            </a:spcBef>
            <a:spcAft>
              <a:spcPts val="0"/>
            </a:spcAft>
            <a:tabLst>
              <a:tab pos="804863" algn="l"/>
            </a:tabLst>
          </a:pPr>
          <a:r>
            <a:rPr lang="de-CH" altLang="de-DE" sz="1200" b="1">
              <a:latin typeface="Arial" panose="020B0604020202020204" pitchFamily="34" charset="0"/>
              <a:cs typeface="Arial" panose="020B0604020202020204" pitchFamily="34" charset="0"/>
            </a:rPr>
            <a:t>1. Vorprüfung (Festigkeitsprüfung)</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Systemprüfdruck (STP) möglichst schnell aufbringen.</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STP während gesamter Prüfzeit durch Nachpumpen konstant halten</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Druckschwankung &lt; 1-2 bar</a:t>
          </a:r>
        </a:p>
      </xdr:txBody>
    </xdr:sp>
    <xdr:clientData/>
  </xdr:twoCellAnchor>
  <xdr:twoCellAnchor>
    <xdr:from>
      <xdr:col>0</xdr:col>
      <xdr:colOff>0</xdr:colOff>
      <xdr:row>16</xdr:row>
      <xdr:rowOff>182713</xdr:rowOff>
    </xdr:from>
    <xdr:to>
      <xdr:col>8</xdr:col>
      <xdr:colOff>1063326</xdr:colOff>
      <xdr:row>21</xdr:row>
      <xdr:rowOff>186758</xdr:rowOff>
    </xdr:to>
    <xdr:sp macro="" textlink="">
      <xdr:nvSpPr>
        <xdr:cNvPr id="17" name="Text Box 13">
          <a:extLst>
            <a:ext uri="{FF2B5EF4-FFF2-40B4-BE49-F238E27FC236}">
              <a16:creationId xmlns:a16="http://schemas.microsoft.com/office/drawing/2014/main" id="{00000000-0008-0000-0400-000011000000}"/>
            </a:ext>
          </a:extLst>
        </xdr:cNvPr>
        <xdr:cNvSpPr txBox="1">
          <a:spLocks noChangeArrowheads="1"/>
        </xdr:cNvSpPr>
      </xdr:nvSpPr>
      <xdr:spPr bwMode="auto">
        <a:xfrm>
          <a:off x="0" y="3525988"/>
          <a:ext cx="7159326" cy="972420"/>
        </a:xfrm>
        <a:prstGeom prst="rect">
          <a:avLst/>
        </a:prstGeom>
        <a:noFill/>
        <a:ln>
          <a:noFill/>
        </a:ln>
        <a:effectLst/>
        <a:extLst>
          <a:ext uri="{909E8E84-426E-40DD-AFC4-6F175D3DCCD1}">
            <a14:hiddenFill xmlns:a14="http://schemas.microsoft.com/office/drawing/2010/main">
              <a:solidFill>
                <a:srgbClr val="0066FF"/>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107763" dir="2700000" algn="ctr" rotWithShape="0">
                  <a:schemeClr val="bg2"/>
                </a:outerShdw>
              </a:effectLst>
            </a14:hiddenEffects>
          </a:ext>
        </a:extLst>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spcBef>
              <a:spcPts val="0"/>
            </a:spcBef>
            <a:spcAft>
              <a:spcPts val="0"/>
            </a:spcAft>
            <a:tabLst>
              <a:tab pos="804863" algn="l"/>
            </a:tabLst>
          </a:pPr>
          <a:r>
            <a:rPr lang="de-CH" altLang="de-DE" sz="1200" b="1">
              <a:latin typeface="Arial" panose="020B0604020202020204" pitchFamily="34" charset="0"/>
              <a:cs typeface="Arial" panose="020B0604020202020204" pitchFamily="34" charset="0"/>
            </a:rPr>
            <a:t>2. Druckabfallprüfung (Entlüftungskontrolle)</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Nach ca. 1 Std. soviel Wasser entnehmen bis Druckabfall </a:t>
          </a:r>
          <a:r>
            <a:rPr lang="el-GR" altLang="de-DE" sz="1200" b="1">
              <a:latin typeface="Arial" panose="020B0604020202020204" pitchFamily="34" charset="0"/>
              <a:cs typeface="Arial" panose="020B0604020202020204" pitchFamily="34" charset="0"/>
            </a:rPr>
            <a:t>Δ</a:t>
          </a:r>
          <a:r>
            <a:rPr lang="de-CH" altLang="de-DE" sz="1200" b="1">
              <a:latin typeface="Arial" panose="020B0604020202020204" pitchFamily="34" charset="0"/>
              <a:cs typeface="Arial" panose="020B0604020202020204" pitchFamily="34" charset="0"/>
            </a:rPr>
            <a:t>p</a:t>
          </a:r>
          <a:r>
            <a:rPr lang="de-CH" altLang="de-DE" sz="1200" b="1" baseline="-25000">
              <a:latin typeface="Arial" panose="020B0604020202020204" pitchFamily="34" charset="0"/>
              <a:cs typeface="Arial" panose="020B0604020202020204" pitchFamily="34" charset="0"/>
            </a:rPr>
            <a:t>abV</a:t>
          </a:r>
          <a:r>
            <a:rPr lang="de-CH" altLang="de-DE" sz="1200" b="1">
              <a:latin typeface="Arial" panose="020B0604020202020204" pitchFamily="34" charset="0"/>
              <a:cs typeface="Arial" panose="020B0604020202020204" pitchFamily="34" charset="0"/>
            </a:rPr>
            <a:t> ≥ 0.5 bar</a:t>
          </a:r>
          <a:r>
            <a:rPr lang="de-CH" altLang="de-DE" sz="1200">
              <a:latin typeface="Arial" panose="020B0604020202020204" pitchFamily="34" charset="0"/>
              <a:cs typeface="Arial" panose="020B0604020202020204" pitchFamily="34" charset="0"/>
            </a:rPr>
            <a:t>.</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(bzw. ≥ 1 bar bei kleineren Dimensionen)</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Abgelassenes Wasservolumen </a:t>
          </a:r>
          <a:r>
            <a:rPr lang="el-GR" altLang="de-DE" sz="1200">
              <a:latin typeface="Arial" panose="020B0604020202020204" pitchFamily="34" charset="0"/>
              <a:cs typeface="Arial" panose="020B0604020202020204" pitchFamily="34" charset="0"/>
            </a:rPr>
            <a:t>Δ</a:t>
          </a:r>
          <a:r>
            <a:rPr lang="de-CH" altLang="de-DE" sz="1200">
              <a:latin typeface="Arial" panose="020B0604020202020204" pitchFamily="34" charset="0"/>
              <a:cs typeface="Arial" panose="020B0604020202020204" pitchFamily="34" charset="0"/>
            </a:rPr>
            <a:t>V</a:t>
          </a:r>
          <a:r>
            <a:rPr lang="de-CH" altLang="de-DE" sz="1200" baseline="-25000">
              <a:latin typeface="Arial" panose="020B0604020202020204" pitchFamily="34" charset="0"/>
              <a:cs typeface="Arial" panose="020B0604020202020204" pitchFamily="34" charset="0"/>
            </a:rPr>
            <a:t>g</a:t>
          </a:r>
          <a:r>
            <a:rPr lang="de-CH" altLang="de-DE" sz="1200">
              <a:latin typeface="Arial" panose="020B0604020202020204" pitchFamily="34" charset="0"/>
              <a:cs typeface="Arial" panose="020B0604020202020204" pitchFamily="34" charset="0"/>
            </a:rPr>
            <a:t> messen.</a:t>
          </a:r>
        </a:p>
        <a:p>
          <a:pPr marL="342900" indent="-342900">
            <a:spcBef>
              <a:spcPts val="0"/>
            </a:spcBef>
            <a:spcAft>
              <a:spcPts val="0"/>
            </a:spcAft>
            <a:buFont typeface="Wingdings" panose="05000000000000000000" pitchFamily="2" charset="2"/>
            <a:buChar char="§"/>
            <a:tabLst>
              <a:tab pos="804863" algn="l"/>
            </a:tabLst>
          </a:pPr>
          <a:r>
            <a:rPr lang="de-CH" altLang="de-DE" sz="1200">
              <a:latin typeface="Arial" panose="020B0604020202020204" pitchFamily="34" charset="0"/>
              <a:cs typeface="Arial" panose="020B0604020202020204" pitchFamily="34" charset="0"/>
            </a:rPr>
            <a:t>Max. zul. Volumen </a:t>
          </a:r>
          <a:r>
            <a:rPr lang="el-GR" altLang="de-DE" sz="1200">
              <a:latin typeface="Arial" panose="020B0604020202020204" pitchFamily="34" charset="0"/>
              <a:cs typeface="Arial" panose="020B0604020202020204" pitchFamily="34" charset="0"/>
            </a:rPr>
            <a:t>Δ</a:t>
          </a:r>
          <a:r>
            <a:rPr lang="de-CH" altLang="de-DE" sz="1200">
              <a:latin typeface="Arial" panose="020B0604020202020204" pitchFamily="34" charset="0"/>
              <a:cs typeface="Arial" panose="020B0604020202020204" pitchFamily="34" charset="0"/>
            </a:rPr>
            <a:t>V</a:t>
          </a:r>
          <a:r>
            <a:rPr lang="de-CH" altLang="de-DE" sz="1200" baseline="-25000">
              <a:latin typeface="Arial" panose="020B0604020202020204" pitchFamily="34" charset="0"/>
              <a:cs typeface="Arial" panose="020B0604020202020204" pitchFamily="34" charset="0"/>
            </a:rPr>
            <a:t>zul</a:t>
          </a:r>
          <a:r>
            <a:rPr lang="de-CH" altLang="de-DE" sz="1200">
              <a:latin typeface="Arial" panose="020B0604020202020204" pitchFamily="34" charset="0"/>
              <a:cs typeface="Arial" panose="020B0604020202020204" pitchFamily="34" charset="0"/>
            </a:rPr>
            <a:t> errechnen und mit </a:t>
          </a:r>
          <a:r>
            <a:rPr lang="el-GR" altLang="de-DE" sz="1200">
              <a:latin typeface="Arial" panose="020B0604020202020204" pitchFamily="34" charset="0"/>
              <a:cs typeface="Arial" panose="020B0604020202020204" pitchFamily="34" charset="0"/>
            </a:rPr>
            <a:t>Δ</a:t>
          </a:r>
          <a:r>
            <a:rPr lang="de-CH" altLang="de-DE" sz="1200">
              <a:latin typeface="Arial" panose="020B0604020202020204" pitchFamily="34" charset="0"/>
              <a:cs typeface="Arial" panose="020B0604020202020204" pitchFamily="34" charset="0"/>
            </a:rPr>
            <a:t>V</a:t>
          </a:r>
          <a:r>
            <a:rPr lang="de-CH" altLang="de-DE" sz="1200" baseline="-25000">
              <a:latin typeface="Arial" panose="020B0604020202020204" pitchFamily="34" charset="0"/>
              <a:cs typeface="Arial" panose="020B0604020202020204" pitchFamily="34" charset="0"/>
            </a:rPr>
            <a:t>g</a:t>
          </a:r>
          <a:r>
            <a:rPr lang="de-CH" altLang="de-DE" sz="1200">
              <a:latin typeface="Arial" panose="020B0604020202020204" pitchFamily="34" charset="0"/>
              <a:cs typeface="Arial" panose="020B0604020202020204" pitchFamily="34" charset="0"/>
            </a:rPr>
            <a:t> vergleichen.</a:t>
          </a:r>
        </a:p>
      </xdr:txBody>
    </xdr:sp>
    <xdr:clientData/>
  </xdr:twoCellAnchor>
  <xdr:twoCellAnchor>
    <xdr:from>
      <xdr:col>5</xdr:col>
      <xdr:colOff>186349</xdr:colOff>
      <xdr:row>37</xdr:row>
      <xdr:rowOff>69653</xdr:rowOff>
    </xdr:from>
    <xdr:to>
      <xdr:col>8</xdr:col>
      <xdr:colOff>1075306</xdr:colOff>
      <xdr:row>40</xdr:row>
      <xdr:rowOff>21353</xdr:rowOff>
    </xdr:to>
    <xdr:sp macro="" textlink="">
      <xdr:nvSpPr>
        <xdr:cNvPr id="20" name="Textfeld 15">
          <a:extLst>
            <a:ext uri="{FF2B5EF4-FFF2-40B4-BE49-F238E27FC236}">
              <a16:creationId xmlns:a16="http://schemas.microsoft.com/office/drawing/2014/main" id="{00000000-0008-0000-0400-000014000000}"/>
            </a:ext>
          </a:extLst>
        </xdr:cNvPr>
        <xdr:cNvSpPr txBox="1"/>
      </xdr:nvSpPr>
      <xdr:spPr>
        <a:xfrm>
          <a:off x="3996349" y="7480103"/>
          <a:ext cx="3174957" cy="532725"/>
        </a:xfrm>
        <a:prstGeom prst="rect">
          <a:avLst/>
        </a:prstGeom>
        <a:noFill/>
      </xdr:spPr>
      <xdr:txBody>
        <a:bodyPr wrap="square" rtlCol="0">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lvl="0">
            <a:tabLst>
              <a:tab pos="358775" algn="l"/>
            </a:tabLst>
          </a:pPr>
          <a:r>
            <a:rPr lang="el-GR" sz="1000">
              <a:solidFill>
                <a:srgbClr val="000000"/>
              </a:solidFill>
              <a:latin typeface="Arial" panose="020B0604020202020204" pitchFamily="34" charset="0"/>
              <a:cs typeface="Arial" panose="020B0604020202020204" pitchFamily="34" charset="0"/>
            </a:rPr>
            <a:t>Δ</a:t>
          </a:r>
          <a:r>
            <a:rPr lang="de-CH" sz="1000">
              <a:solidFill>
                <a:srgbClr val="000000"/>
              </a:solidFill>
              <a:latin typeface="Arial" panose="020B0604020202020204" pitchFamily="34" charset="0"/>
              <a:cs typeface="Arial" panose="020B0604020202020204" pitchFamily="34" charset="0"/>
            </a:rPr>
            <a:t>p</a:t>
          </a:r>
          <a:r>
            <a:rPr lang="de-CH" sz="1000" baseline="-25000">
              <a:solidFill>
                <a:srgbClr val="000000"/>
              </a:solidFill>
              <a:latin typeface="Arial" panose="020B0604020202020204" pitchFamily="34" charset="0"/>
              <a:cs typeface="Arial" panose="020B0604020202020204" pitchFamily="34" charset="0"/>
            </a:rPr>
            <a:t>abH</a:t>
          </a:r>
          <a:r>
            <a:rPr lang="de-CH" sz="1000">
              <a:solidFill>
                <a:srgbClr val="000000"/>
              </a:solidFill>
              <a:latin typeface="Arial" panose="020B0604020202020204" pitchFamily="34" charset="0"/>
              <a:cs typeface="Arial" panose="020B0604020202020204" pitchFamily="34" charset="0"/>
            </a:rPr>
            <a:t> 	Druckabsenkung der Hauptprüfung [bar]</a:t>
          </a:r>
          <a:endParaRPr lang="de-CH" sz="1000">
            <a:latin typeface="Arial" panose="020B0604020202020204" pitchFamily="34" charset="0"/>
            <a:cs typeface="Arial" panose="020B0604020202020204" pitchFamily="34" charset="0"/>
          </a:endParaRPr>
        </a:p>
        <a:p>
          <a:pPr>
            <a:tabLst>
              <a:tab pos="358775" algn="l"/>
            </a:tabLst>
          </a:pPr>
          <a:r>
            <a:rPr lang="el-GR" sz="1000">
              <a:latin typeface="Arial" panose="020B0604020202020204" pitchFamily="34" charset="0"/>
              <a:cs typeface="Arial" panose="020B0604020202020204" pitchFamily="34" charset="0"/>
            </a:rPr>
            <a:t>Δ</a:t>
          </a:r>
          <a:r>
            <a:rPr lang="de-CH" sz="1000">
              <a:latin typeface="Arial" panose="020B0604020202020204" pitchFamily="34" charset="0"/>
              <a:cs typeface="Arial" panose="020B0604020202020204" pitchFamily="34" charset="0"/>
            </a:rPr>
            <a:t>p</a:t>
          </a:r>
          <a:r>
            <a:rPr lang="de-CH" sz="1000" baseline="-25000">
              <a:latin typeface="Arial" panose="020B0604020202020204" pitchFamily="34" charset="0"/>
              <a:cs typeface="Arial" panose="020B0604020202020204" pitchFamily="34" charset="0"/>
            </a:rPr>
            <a:t>g</a:t>
          </a:r>
          <a:r>
            <a:rPr lang="de-CH" sz="1000">
              <a:latin typeface="Arial" panose="020B0604020202020204" pitchFamily="34" charset="0"/>
              <a:cs typeface="Arial" panose="020B0604020202020204" pitchFamily="34" charset="0"/>
            </a:rPr>
            <a:t> 	gemessener Druckabfall ab Höchstdruck [bar]</a:t>
          </a:r>
        </a:p>
        <a:p>
          <a:pPr>
            <a:tabLst>
              <a:tab pos="358775" algn="l"/>
            </a:tabLst>
          </a:pPr>
          <a:r>
            <a:rPr lang="el-GR" sz="1000">
              <a:latin typeface="Arial" panose="020B0604020202020204" pitchFamily="34" charset="0"/>
              <a:cs typeface="Arial" panose="020B0604020202020204" pitchFamily="34" charset="0"/>
            </a:rPr>
            <a:t>Δ</a:t>
          </a:r>
          <a:r>
            <a:rPr lang="de-CH" sz="1000">
              <a:latin typeface="Arial" panose="020B0604020202020204" pitchFamily="34" charset="0"/>
              <a:cs typeface="Arial" panose="020B0604020202020204" pitchFamily="34" charset="0"/>
            </a:rPr>
            <a:t>p</a:t>
          </a:r>
          <a:r>
            <a:rPr lang="de-CH" sz="1000" baseline="-25000">
              <a:latin typeface="Arial" panose="020B0604020202020204" pitchFamily="34" charset="0"/>
              <a:cs typeface="Arial" panose="020B0604020202020204" pitchFamily="34" charset="0"/>
            </a:rPr>
            <a:t>zul</a:t>
          </a:r>
          <a:r>
            <a:rPr lang="de-CH" sz="1000">
              <a:latin typeface="Arial" panose="020B0604020202020204" pitchFamily="34" charset="0"/>
              <a:cs typeface="Arial" panose="020B0604020202020204" pitchFamily="34" charset="0"/>
            </a:rPr>
            <a:t> 	zulässiger Druckabfall gemäss Tabelle [bar]</a:t>
          </a:r>
        </a:p>
      </xdr:txBody>
    </xdr:sp>
    <xdr:clientData/>
  </xdr:twoCellAnchor>
  <xdr:twoCellAnchor>
    <xdr:from>
      <xdr:col>5</xdr:col>
      <xdr:colOff>218655</xdr:colOff>
      <xdr:row>33</xdr:row>
      <xdr:rowOff>117595</xdr:rowOff>
    </xdr:from>
    <xdr:to>
      <xdr:col>8</xdr:col>
      <xdr:colOff>1009410</xdr:colOff>
      <xdr:row>37</xdr:row>
      <xdr:rowOff>89864</xdr:rowOff>
    </xdr:to>
    <xdr:grpSp>
      <xdr:nvGrpSpPr>
        <xdr:cNvPr id="24" name="Gruppieren 23">
          <a:extLst>
            <a:ext uri="{FF2B5EF4-FFF2-40B4-BE49-F238E27FC236}">
              <a16:creationId xmlns:a16="http://schemas.microsoft.com/office/drawing/2014/main" id="{00000000-0008-0000-0400-000018000000}"/>
            </a:ext>
          </a:extLst>
        </xdr:cNvPr>
        <xdr:cNvGrpSpPr/>
      </xdr:nvGrpSpPr>
      <xdr:grpSpPr>
        <a:xfrm>
          <a:off x="4028655" y="6753345"/>
          <a:ext cx="3076755" cy="746969"/>
          <a:chOff x="4028655" y="6880345"/>
          <a:chExt cx="3076755" cy="746969"/>
        </a:xfrm>
      </xdr:grpSpPr>
      <xdr:sp macro="" textlink="">
        <xdr:nvSpPr>
          <xdr:cNvPr id="18" name="Text Box 13">
            <a:extLst>
              <a:ext uri="{FF2B5EF4-FFF2-40B4-BE49-F238E27FC236}">
                <a16:creationId xmlns:a16="http://schemas.microsoft.com/office/drawing/2014/main" id="{00000000-0008-0000-0400-000012000000}"/>
              </a:ext>
            </a:extLst>
          </xdr:cNvPr>
          <xdr:cNvSpPr txBox="1">
            <a:spLocks noChangeArrowheads="1"/>
          </xdr:cNvSpPr>
        </xdr:nvSpPr>
        <xdr:spPr bwMode="auto">
          <a:xfrm>
            <a:off x="4028655" y="6880345"/>
            <a:ext cx="3076755" cy="723780"/>
          </a:xfrm>
          <a:prstGeom prst="rect">
            <a:avLst/>
          </a:prstGeom>
          <a:solidFill>
            <a:srgbClr val="99CCFF"/>
          </a:solidFill>
          <a:ln>
            <a:noFill/>
          </a:ln>
          <a:effectLst/>
        </xdr:spPr>
        <xdr:txBody>
          <a:bodyPr wrap="square">
            <a:no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marL="358775" indent="-358775">
              <a:spcBef>
                <a:spcPts val="1440"/>
              </a:spcBef>
              <a:spcAft>
                <a:spcPts val="0"/>
              </a:spcAft>
              <a:buFont typeface="Wingdings" panose="05000000000000000000" pitchFamily="2" charset="2"/>
              <a:buChar char="è"/>
              <a:tabLst>
                <a:tab pos="358775" algn="l"/>
              </a:tabLst>
            </a:pPr>
            <a:r>
              <a:rPr lang="de-CH" altLang="de-DE" sz="1200" b="1">
                <a:latin typeface="Arial" panose="020B0604020202020204" pitchFamily="34" charset="0"/>
                <a:cs typeface="Arial" panose="020B0604020202020204" pitchFamily="34" charset="0"/>
              </a:rPr>
              <a:t>Hauptprüfung bestanden, wenn</a:t>
            </a:r>
          </a:p>
          <a:p>
            <a:pPr>
              <a:spcBef>
                <a:spcPts val="1440"/>
              </a:spcBef>
              <a:spcAft>
                <a:spcPts val="0"/>
              </a:spcAft>
              <a:tabLst>
                <a:tab pos="358775" algn="l"/>
              </a:tabLst>
            </a:pPr>
            <a:endParaRPr lang="de-CH" altLang="de-DE" sz="1200">
              <a:latin typeface="Arial" panose="020B0604020202020204" pitchFamily="34" charset="0"/>
              <a:cs typeface="Arial" panose="020B0604020202020204" pitchFamily="34" charset="0"/>
            </a:endParaRPr>
          </a:p>
        </xdr:txBody>
      </xdr:sp>
      <xdr:pic>
        <xdr:nvPicPr>
          <xdr:cNvPr id="19" name="Grafik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4" r:link="rId5">
            <a:extLst>
              <a:ext uri="{28A0092B-C50C-407E-A947-70E740481C1C}">
                <a14:useLocalDpi xmlns:a14="http://schemas.microsoft.com/office/drawing/2010/main" val="0"/>
              </a:ext>
            </a:extLst>
          </a:blip>
          <a:stretch>
            <a:fillRect/>
          </a:stretch>
        </xdr:blipFill>
        <xdr:spPr>
          <a:xfrm>
            <a:off x="5999456" y="7126369"/>
            <a:ext cx="505198" cy="500945"/>
          </a:xfrm>
          <a:prstGeom prst="rect">
            <a:avLst/>
          </a:prstGeom>
        </xdr:spPr>
      </xdr:pic>
      <mc:AlternateContent xmlns:mc="http://schemas.openxmlformats.org/markup-compatibility/2006" xmlns:a14="http://schemas.microsoft.com/office/drawing/2010/main">
        <mc:Choice Requires="a14">
          <xdr:sp macro="" textlink="">
            <xdr:nvSpPr>
              <xdr:cNvPr id="21" name="Rechteck 20">
                <a:extLst>
                  <a:ext uri="{FF2B5EF4-FFF2-40B4-BE49-F238E27FC236}">
                    <a16:creationId xmlns:a16="http://schemas.microsoft.com/office/drawing/2014/main" id="{00000000-0008-0000-0400-000015000000}"/>
                  </a:ext>
                </a:extLst>
              </xdr:cNvPr>
              <xdr:cNvSpPr/>
            </xdr:nvSpPr>
            <xdr:spPr>
              <a:xfrm>
                <a:off x="4489429" y="7152033"/>
                <a:ext cx="1263910" cy="330876"/>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14:m>
                  <m:oMath xmlns:m="http://schemas.openxmlformats.org/officeDocument/2006/math">
                    <m:r>
                      <m:rPr>
                        <m:sty m:val="p"/>
                      </m:rPr>
                      <a:rPr lang="el-GR" sz="1600" b="1" i="1">
                        <a:solidFill>
                          <a:srgbClr val="0099FF"/>
                        </a:solidFill>
                        <a:latin typeface="Cambria Math" panose="02040503050406030204" pitchFamily="18" charset="0"/>
                      </a:rPr>
                      <m:t>Δ</m:t>
                    </m:r>
                    <m:r>
                      <a:rPr lang="de-CH" sz="1600" b="1" i="1">
                        <a:solidFill>
                          <a:srgbClr val="0099FF"/>
                        </a:solidFill>
                        <a:latin typeface="Cambria Math" panose="02040503050406030204" pitchFamily="18" charset="0"/>
                      </a:rPr>
                      <m:t>𝒑</m:t>
                    </m:r>
                    <m:r>
                      <a:rPr lang="de-CH" sz="1600" b="1" i="1" baseline="-25000">
                        <a:solidFill>
                          <a:srgbClr val="0099FF"/>
                        </a:solidFill>
                        <a:latin typeface="Cambria Math" panose="02040503050406030204" pitchFamily="18" charset="0"/>
                      </a:rPr>
                      <m:t>𝒈</m:t>
                    </m:r>
                    <m:r>
                      <a:rPr lang="de-CH" sz="1600" b="1" i="1">
                        <a:solidFill>
                          <a:srgbClr val="0099FF"/>
                        </a:solidFill>
                        <a:latin typeface="Cambria Math" panose="02040503050406030204" pitchFamily="18" charset="0"/>
                        <a:ea typeface="Cambria Math" panose="02040503050406030204" pitchFamily="18" charset="0"/>
                      </a:rPr>
                      <m:t>≤</m:t>
                    </m:r>
                    <m:r>
                      <m:rPr>
                        <m:sty m:val="p"/>
                      </m:rPr>
                      <a:rPr lang="el-GR" sz="1600" b="1" i="1">
                        <a:solidFill>
                          <a:srgbClr val="0099FF"/>
                        </a:solidFill>
                        <a:latin typeface="Cambria Math" panose="02040503050406030204" pitchFamily="18" charset="0"/>
                        <a:ea typeface="Cambria Math" panose="02040503050406030204" pitchFamily="18" charset="0"/>
                      </a:rPr>
                      <m:t>Δ</m:t>
                    </m:r>
                    <m:r>
                      <a:rPr lang="de-CH" sz="1600" b="1" i="1">
                        <a:solidFill>
                          <a:srgbClr val="0099FF"/>
                        </a:solidFill>
                        <a:latin typeface="Cambria Math" panose="02040503050406030204" pitchFamily="18" charset="0"/>
                        <a:ea typeface="Cambria Math" panose="02040503050406030204" pitchFamily="18" charset="0"/>
                      </a:rPr>
                      <m:t>𝒑</m:t>
                    </m:r>
                    <m:r>
                      <a:rPr lang="de-CH" altLang="de-DE" sz="1600" b="1" i="1" baseline="-25000">
                        <a:solidFill>
                          <a:srgbClr val="0099FF"/>
                        </a:solidFill>
                        <a:latin typeface="Cambria Math" panose="02040503050406030204" pitchFamily="18" charset="0"/>
                      </a:rPr>
                      <m:t>𝒛𝒖𝒍</m:t>
                    </m:r>
                  </m:oMath>
                </a14:m>
                <a:r>
                  <a:rPr lang="de-CH" sz="1200" b="1">
                    <a:solidFill>
                      <a:srgbClr val="0099FF"/>
                    </a:solidFill>
                    <a:latin typeface="Arial" panose="020B0604020202020204" pitchFamily="34" charset="0"/>
                    <a:cs typeface="Arial" panose="020B0604020202020204" pitchFamily="34" charset="0"/>
                  </a:rPr>
                  <a:t> </a:t>
                </a:r>
              </a:p>
            </xdr:txBody>
          </xdr:sp>
        </mc:Choice>
        <mc:Fallback xmlns="">
          <xdr:sp macro="" textlink="">
            <xdr:nvSpPr>
              <xdr:cNvPr id="21" name="Rechteck 20">
                <a:extLst>
                  <a:ext uri="{FF2B5EF4-FFF2-40B4-BE49-F238E27FC236}">
                    <a16:creationId xmlns:a16="http://schemas.microsoft.com/office/drawing/2014/main" id="{C3ED7E26-FC58-424D-9CEC-E69834EE6C05}"/>
                  </a:ext>
                </a:extLst>
              </xdr:cNvPr>
              <xdr:cNvSpPr/>
            </xdr:nvSpPr>
            <xdr:spPr>
              <a:xfrm>
                <a:off x="4489429" y="7152033"/>
                <a:ext cx="1263910" cy="330876"/>
              </a:xfrm>
              <a:prstGeom prst="rect">
                <a:avLst/>
              </a:prstGeom>
              <a:solidFill>
                <a:schemeClr val="bg1">
                  <a:lumMod val="85000"/>
                </a:schemeClr>
              </a:solidFill>
            </xdr:spPr>
            <xdr:txBody>
              <a:bodyPr wrap="square">
                <a:spAutoFit/>
              </a:bodyPr>
              <a:lstStyle>
                <a:defPPr>
                  <a:defRPr lang="de-DE"/>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r>
                  <a:rPr lang="el-GR" sz="1600" b="1" i="0">
                    <a:solidFill>
                      <a:srgbClr val="0099FF"/>
                    </a:solidFill>
                    <a:latin typeface="Cambria Math" panose="02040503050406030204" pitchFamily="18" charset="0"/>
                  </a:rPr>
                  <a:t>Δ</a:t>
                </a:r>
                <a:r>
                  <a:rPr lang="de-CH" sz="1600" b="1" i="0">
                    <a:solidFill>
                      <a:srgbClr val="0099FF"/>
                    </a:solidFill>
                    <a:latin typeface="Cambria Math" panose="02040503050406030204" pitchFamily="18" charset="0"/>
                  </a:rPr>
                  <a:t>𝒑</a:t>
                </a:r>
                <a:r>
                  <a:rPr lang="de-CH" sz="1600" b="1" i="0" baseline="-25000">
                    <a:solidFill>
                      <a:srgbClr val="0099FF"/>
                    </a:solidFill>
                    <a:latin typeface="Cambria Math" panose="02040503050406030204" pitchFamily="18" charset="0"/>
                  </a:rPr>
                  <a:t>𝒈</a:t>
                </a:r>
                <a:r>
                  <a:rPr lang="de-CH" sz="1600" b="1" i="0">
                    <a:solidFill>
                      <a:srgbClr val="0099FF"/>
                    </a:solidFill>
                    <a:latin typeface="Cambria Math" panose="02040503050406030204" pitchFamily="18" charset="0"/>
                    <a:ea typeface="Cambria Math" panose="02040503050406030204" pitchFamily="18" charset="0"/>
                  </a:rPr>
                  <a:t>≤</a:t>
                </a:r>
                <a:r>
                  <a:rPr lang="el-GR" sz="1600" b="1" i="0">
                    <a:solidFill>
                      <a:srgbClr val="0099FF"/>
                    </a:solidFill>
                    <a:latin typeface="Cambria Math" panose="02040503050406030204" pitchFamily="18" charset="0"/>
                    <a:ea typeface="Cambria Math" panose="02040503050406030204" pitchFamily="18" charset="0"/>
                  </a:rPr>
                  <a:t>Δ</a:t>
                </a:r>
                <a:r>
                  <a:rPr lang="de-CH" sz="1600" b="1" i="0">
                    <a:solidFill>
                      <a:srgbClr val="0099FF"/>
                    </a:solidFill>
                    <a:latin typeface="Cambria Math" panose="02040503050406030204" pitchFamily="18" charset="0"/>
                    <a:ea typeface="Cambria Math" panose="02040503050406030204" pitchFamily="18" charset="0"/>
                  </a:rPr>
                  <a:t>𝒑</a:t>
                </a:r>
                <a:r>
                  <a:rPr lang="de-CH" altLang="de-DE" sz="1600" b="1" i="0" baseline="-25000">
                    <a:solidFill>
                      <a:srgbClr val="0099FF"/>
                    </a:solidFill>
                    <a:latin typeface="Cambria Math" panose="02040503050406030204" pitchFamily="18" charset="0"/>
                  </a:rPr>
                  <a:t>𝒛𝒖𝒍</a:t>
                </a:r>
                <a:r>
                  <a:rPr lang="de-CH" sz="1200" b="1">
                    <a:solidFill>
                      <a:srgbClr val="0099FF"/>
                    </a:solidFill>
                    <a:latin typeface="Arial" panose="020B0604020202020204" pitchFamily="34" charset="0"/>
                    <a:cs typeface="Arial" panose="020B0604020202020204" pitchFamily="34" charset="0"/>
                  </a:rPr>
                  <a:t> </a:t>
                </a:r>
              </a:p>
            </xdr:txBody>
          </xdr:sp>
        </mc:Fallback>
      </mc:AlternateContent>
    </xdr:grpSp>
    <xdr:clientData/>
  </xdr:twoCellAnchor>
  <xdr:twoCellAnchor editAs="oneCell">
    <xdr:from>
      <xdr:col>0</xdr:col>
      <xdr:colOff>494222</xdr:colOff>
      <xdr:row>41</xdr:row>
      <xdr:rowOff>0</xdr:rowOff>
    </xdr:from>
    <xdr:to>
      <xdr:col>8</xdr:col>
      <xdr:colOff>949505</xdr:colOff>
      <xdr:row>58</xdr:row>
      <xdr:rowOff>190785</xdr:rowOff>
    </xdr:to>
    <xdr:pic>
      <xdr:nvPicPr>
        <xdr:cNvPr id="23" name="Grafik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6"/>
        <a:stretch>
          <a:fillRect/>
        </a:stretch>
      </xdr:blipFill>
      <xdr:spPr>
        <a:xfrm>
          <a:off x="494222" y="8213066"/>
          <a:ext cx="6541698" cy="35035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433972</xdr:colOff>
      <xdr:row>0</xdr:row>
      <xdr:rowOff>38100</xdr:rowOff>
    </xdr:from>
    <xdr:to>
      <xdr:col>1</xdr:col>
      <xdr:colOff>916363</xdr:colOff>
      <xdr:row>4</xdr:row>
      <xdr:rowOff>44390</xdr:rowOff>
    </xdr:to>
    <xdr:pic>
      <xdr:nvPicPr>
        <xdr:cNvPr id="14" name="Picture 3" descr="VKR_BB_oben_grau_fürA4">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1197769" y="38100"/>
          <a:ext cx="484188"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1573</xdr:rowOff>
    </xdr:from>
    <xdr:to>
      <xdr:col>1</xdr:col>
      <xdr:colOff>424447</xdr:colOff>
      <xdr:row>3</xdr:row>
      <xdr:rowOff>52342</xdr:rowOff>
    </xdr:to>
    <xdr:pic>
      <xdr:nvPicPr>
        <xdr:cNvPr id="15" name="Picture 2" descr="VKR_BB_oben_grau_fürA4">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0" y="226219"/>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591143</xdr:colOff>
      <xdr:row>0</xdr:row>
      <xdr:rowOff>0</xdr:rowOff>
    </xdr:from>
    <xdr:to>
      <xdr:col>8</xdr:col>
      <xdr:colOff>819534</xdr:colOff>
      <xdr:row>4</xdr:row>
      <xdr:rowOff>196790</xdr:rowOff>
    </xdr:to>
    <xdr:pic>
      <xdr:nvPicPr>
        <xdr:cNvPr id="16"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7723" y="0"/>
          <a:ext cx="992188"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409575</xdr:colOff>
      <xdr:row>59</xdr:row>
      <xdr:rowOff>57150</xdr:rowOff>
    </xdr:from>
    <xdr:to>
      <xdr:col>15</xdr:col>
      <xdr:colOff>552450</xdr:colOff>
      <xdr:row>59</xdr:row>
      <xdr:rowOff>209550</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5314950" y="9163050"/>
          <a:ext cx="142875" cy="1524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editAs="oneCell">
    <xdr:from>
      <xdr:col>11</xdr:col>
      <xdr:colOff>123825</xdr:colOff>
      <xdr:row>27</xdr:row>
      <xdr:rowOff>19050</xdr:rowOff>
    </xdr:from>
    <xdr:to>
      <xdr:col>11</xdr:col>
      <xdr:colOff>333375</xdr:colOff>
      <xdr:row>27</xdr:row>
      <xdr:rowOff>190500</xdr:rowOff>
    </xdr:to>
    <xdr:sp macro="" textlink="">
      <xdr:nvSpPr>
        <xdr:cNvPr id="3" name="Rectangle 5">
          <a:extLst>
            <a:ext uri="{FF2B5EF4-FFF2-40B4-BE49-F238E27FC236}">
              <a16:creationId xmlns:a16="http://schemas.microsoft.com/office/drawing/2014/main" id="{00000000-0008-0000-0600-000003000000}"/>
            </a:ext>
          </a:extLst>
        </xdr:cNvPr>
        <xdr:cNvSpPr>
          <a:spLocks noChangeArrowheads="1"/>
        </xdr:cNvSpPr>
      </xdr:nvSpPr>
      <xdr:spPr bwMode="auto">
        <a:xfrm>
          <a:off x="4019550" y="4667250"/>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133350</xdr:colOff>
      <xdr:row>27</xdr:row>
      <xdr:rowOff>19050</xdr:rowOff>
    </xdr:from>
    <xdr:to>
      <xdr:col>9</xdr:col>
      <xdr:colOff>342900</xdr:colOff>
      <xdr:row>27</xdr:row>
      <xdr:rowOff>190500</xdr:rowOff>
    </xdr:to>
    <xdr:sp macro="" textlink="">
      <xdr:nvSpPr>
        <xdr:cNvPr id="4" name="Rectangle 6">
          <a:extLst>
            <a:ext uri="{FF2B5EF4-FFF2-40B4-BE49-F238E27FC236}">
              <a16:creationId xmlns:a16="http://schemas.microsoft.com/office/drawing/2014/main" id="{00000000-0008-0000-0600-000004000000}"/>
            </a:ext>
          </a:extLst>
        </xdr:cNvPr>
        <xdr:cNvSpPr>
          <a:spLocks noChangeArrowheads="1"/>
        </xdr:cNvSpPr>
      </xdr:nvSpPr>
      <xdr:spPr bwMode="auto">
        <a:xfrm>
          <a:off x="3486150" y="4667250"/>
          <a:ext cx="209550"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400050</xdr:colOff>
      <xdr:row>48</xdr:row>
      <xdr:rowOff>57150</xdr:rowOff>
    </xdr:from>
    <xdr:to>
      <xdr:col>15</xdr:col>
      <xdr:colOff>542925</xdr:colOff>
      <xdr:row>48</xdr:row>
      <xdr:rowOff>200025</xdr:rowOff>
    </xdr:to>
    <xdr:sp macro="" textlink="">
      <xdr:nvSpPr>
        <xdr:cNvPr id="5" name="Rectangle 9">
          <a:extLst>
            <a:ext uri="{FF2B5EF4-FFF2-40B4-BE49-F238E27FC236}">
              <a16:creationId xmlns:a16="http://schemas.microsoft.com/office/drawing/2014/main" id="{00000000-0008-0000-0600-000005000000}"/>
            </a:ext>
          </a:extLst>
        </xdr:cNvPr>
        <xdr:cNvSpPr>
          <a:spLocks noChangeArrowheads="1"/>
        </xdr:cNvSpPr>
      </xdr:nvSpPr>
      <xdr:spPr bwMode="auto">
        <a:xfrm>
          <a:off x="5305425" y="7553325"/>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17</xdr:col>
      <xdr:colOff>352425</xdr:colOff>
      <xdr:row>48</xdr:row>
      <xdr:rowOff>57150</xdr:rowOff>
    </xdr:from>
    <xdr:to>
      <xdr:col>18</xdr:col>
      <xdr:colOff>19050</xdr:colOff>
      <xdr:row>48</xdr:row>
      <xdr:rowOff>200025</xdr:rowOff>
    </xdr:to>
    <xdr:sp macro="" textlink="">
      <xdr:nvSpPr>
        <xdr:cNvPr id="6" name="Rectangle 9">
          <a:extLst>
            <a:ext uri="{FF2B5EF4-FFF2-40B4-BE49-F238E27FC236}">
              <a16:creationId xmlns:a16="http://schemas.microsoft.com/office/drawing/2014/main" id="{00000000-0008-0000-0600-000006000000}"/>
            </a:ext>
          </a:extLst>
        </xdr:cNvPr>
        <xdr:cNvSpPr>
          <a:spLocks noChangeArrowheads="1"/>
        </xdr:cNvSpPr>
      </xdr:nvSpPr>
      <xdr:spPr bwMode="auto">
        <a:xfrm>
          <a:off x="6153150" y="7553325"/>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17</xdr:col>
      <xdr:colOff>311148</xdr:colOff>
      <xdr:row>59</xdr:row>
      <xdr:rowOff>66675</xdr:rowOff>
    </xdr:from>
    <xdr:to>
      <xdr:col>17</xdr:col>
      <xdr:colOff>454023</xdr:colOff>
      <xdr:row>59</xdr:row>
      <xdr:rowOff>209550</xdr:rowOff>
    </xdr:to>
    <xdr:sp macro="" textlink="">
      <xdr:nvSpPr>
        <xdr:cNvPr id="7" name="Rectangle 9">
          <a:extLst>
            <a:ext uri="{FF2B5EF4-FFF2-40B4-BE49-F238E27FC236}">
              <a16:creationId xmlns:a16="http://schemas.microsoft.com/office/drawing/2014/main" id="{00000000-0008-0000-0600-000007000000}"/>
            </a:ext>
          </a:extLst>
        </xdr:cNvPr>
        <xdr:cNvSpPr>
          <a:spLocks noChangeArrowheads="1"/>
        </xdr:cNvSpPr>
      </xdr:nvSpPr>
      <xdr:spPr bwMode="auto">
        <a:xfrm>
          <a:off x="6113461" y="9417050"/>
          <a:ext cx="142875" cy="142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editAs="oneCell">
    <xdr:from>
      <xdr:col>5</xdr:col>
      <xdr:colOff>237332</xdr:colOff>
      <xdr:row>0</xdr:row>
      <xdr:rowOff>38100</xdr:rowOff>
    </xdr:from>
    <xdr:to>
      <xdr:col>6</xdr:col>
      <xdr:colOff>445294</xdr:colOff>
      <xdr:row>4</xdr:row>
      <xdr:rowOff>22225</xdr:rowOff>
    </xdr:to>
    <xdr:pic>
      <xdr:nvPicPr>
        <xdr:cNvPr id="8" name="Picture 3" descr="VKR_BB_oben_grau_fürA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447132" y="38100"/>
          <a:ext cx="484187"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23813</xdr:colOff>
      <xdr:row>0</xdr:row>
      <xdr:rowOff>226219</xdr:rowOff>
    </xdr:from>
    <xdr:to>
      <xdr:col>5</xdr:col>
      <xdr:colOff>180182</xdr:colOff>
      <xdr:row>3</xdr:row>
      <xdr:rowOff>35718</xdr:rowOff>
    </xdr:to>
    <xdr:pic>
      <xdr:nvPicPr>
        <xdr:cNvPr id="9" name="Picture 2" descr="VKR_BB_oben_grau_fürA4">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214438" y="226219"/>
          <a:ext cx="117554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66147</xdr:colOff>
      <xdr:row>0</xdr:row>
      <xdr:rowOff>0</xdr:rowOff>
    </xdr:from>
    <xdr:to>
      <xdr:col>20</xdr:col>
      <xdr:colOff>110066</xdr:colOff>
      <xdr:row>4</xdr:row>
      <xdr:rowOff>174625</xdr:rowOff>
    </xdr:to>
    <xdr:pic>
      <xdr:nvPicPr>
        <xdr:cNvPr id="10"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39480" y="0"/>
          <a:ext cx="949853" cy="108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198965</xdr:colOff>
      <xdr:row>4</xdr:row>
      <xdr:rowOff>108481</xdr:rowOff>
    </xdr:from>
    <xdr:to>
      <xdr:col>17</xdr:col>
      <xdr:colOff>103716</xdr:colOff>
      <xdr:row>5</xdr:row>
      <xdr:rowOff>62443</xdr:rowOff>
    </xdr:to>
    <xdr:sp macro="" textlink="">
      <xdr:nvSpPr>
        <xdr:cNvPr id="11" name="Text Box 47">
          <a:extLst>
            <a:ext uri="{FF2B5EF4-FFF2-40B4-BE49-F238E27FC236}">
              <a16:creationId xmlns:a16="http://schemas.microsoft.com/office/drawing/2014/main" id="{00000000-0008-0000-0600-00000B000000}"/>
            </a:ext>
          </a:extLst>
        </xdr:cNvPr>
        <xdr:cNvSpPr txBox="1">
          <a:spLocks noChangeArrowheads="1"/>
        </xdr:cNvSpPr>
      </xdr:nvSpPr>
      <xdr:spPr bwMode="auto">
        <a:xfrm>
          <a:off x="3818465" y="1022881"/>
          <a:ext cx="2542118" cy="182562"/>
        </a:xfrm>
        <a:prstGeom prst="rect">
          <a:avLst/>
        </a:prstGeom>
        <a:noFill/>
        <a:ln w="9525">
          <a:solidFill>
            <a:srgbClr val="000000"/>
          </a:solidFill>
          <a:miter lim="800000"/>
          <a:headEnd/>
          <a:tailEnd/>
        </a:ln>
        <a:effectLst/>
      </xdr:spPr>
      <xdr:txBody>
        <a:bodyPr vertOverflow="clip" wrap="square" lIns="18000" tIns="18000" rIns="18000" bIns="18000" anchor="ctr" upright="1"/>
        <a:lstStyle/>
        <a:p>
          <a:pPr algn="ctr" rtl="0">
            <a:defRPr sz="1000"/>
          </a:pPr>
          <a:r>
            <a:rPr lang="de-CH" sz="800" b="0" i="1" strike="noStrike">
              <a:solidFill>
                <a:srgbClr val="000000"/>
              </a:solidFill>
              <a:latin typeface="Arial"/>
              <a:cs typeface="Arial"/>
            </a:rPr>
            <a:t>Weitere Details sind der W4 Teil 3 zu entnehmen</a:t>
          </a:r>
        </a:p>
      </xdr:txBody>
    </xdr:sp>
    <xdr:clientData/>
  </xdr:twoCellAnchor>
  <xdr:oneCellAnchor>
    <xdr:from>
      <xdr:col>2</xdr:col>
      <xdr:colOff>232839</xdr:colOff>
      <xdr:row>5</xdr:row>
      <xdr:rowOff>165099</xdr:rowOff>
    </xdr:from>
    <xdr:ext cx="6519334" cy="342786"/>
    <xdr:sp macro="" textlink="">
      <xdr:nvSpPr>
        <xdr:cNvPr id="13" name="Textfeld 12">
          <a:extLst>
            <a:ext uri="{FF2B5EF4-FFF2-40B4-BE49-F238E27FC236}">
              <a16:creationId xmlns:a16="http://schemas.microsoft.com/office/drawing/2014/main" id="{2B4D7F9A-3719-4A5B-BBD1-2D9357B7569A}"/>
            </a:ext>
          </a:extLst>
        </xdr:cNvPr>
        <xdr:cNvSpPr txBox="1"/>
      </xdr:nvSpPr>
      <xdr:spPr>
        <a:xfrm>
          <a:off x="1549406" y="1308099"/>
          <a:ext cx="651933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800"/>
            <a:t>Die veröffentlichten Informationen sind sorgfältig zusammengestellt, erheben aber keinen Anspruch auf Aktualität, sachliche Korrektheit oder Vollständigkeit. Eine entsprechende Gewähr wird nicht übernommen.</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39688</xdr:colOff>
      <xdr:row>10</xdr:row>
      <xdr:rowOff>39689</xdr:rowOff>
    </xdr:from>
    <xdr:to>
      <xdr:col>5</xdr:col>
      <xdr:colOff>623169</xdr:colOff>
      <xdr:row>13</xdr:row>
      <xdr:rowOff>103189</xdr:rowOff>
    </xdr:to>
    <mc:AlternateContent xmlns:mc="http://schemas.openxmlformats.org/markup-compatibility/2006" xmlns:a14="http://schemas.microsoft.com/office/drawing/2010/main">
      <mc:Choice Requires="a14">
        <xdr:sp macro="" textlink="">
          <xdr:nvSpPr>
            <xdr:cNvPr id="4" name="Rechteck 3">
              <a:extLst>
                <a:ext uri="{FF2B5EF4-FFF2-40B4-BE49-F238E27FC236}">
                  <a16:creationId xmlns:a16="http://schemas.microsoft.com/office/drawing/2014/main" id="{00000000-0008-0000-0700-000004000000}"/>
                </a:ext>
              </a:extLst>
            </xdr:cNvPr>
            <xdr:cNvSpPr/>
          </xdr:nvSpPr>
          <xdr:spPr>
            <a:xfrm>
              <a:off x="1262063" y="1246189"/>
              <a:ext cx="3980731" cy="571500"/>
            </a:xfrm>
            <a:prstGeom prst="rect">
              <a:avLst/>
            </a:prstGeom>
            <a:solidFill>
              <a:schemeClr val="bg1">
                <a:lumMod val="85000"/>
              </a:schemeClr>
            </a:solidFill>
            <a:ln>
              <a:solidFill>
                <a:sysClr val="windowText" lastClr="000000"/>
              </a:solidFill>
            </a:ln>
          </xdr:spPr>
          <xdr:txBody>
            <a:bodyPr wrap="square">
              <a:noAutofit/>
            </a:bodyPr>
            <a:lstStyle/>
            <a:p>
              <a:pPr eaLnBrk="0" fontAlgn="base" hangingPunct="0">
                <a:spcAft>
                  <a:spcPts val="0"/>
                </a:spcAft>
              </a:pPr>
              <a14:m>
                <m:oMathPara xmlns:m="http://schemas.openxmlformats.org/officeDocument/2006/math">
                  <m:oMathParaPr>
                    <m:jc m:val="centerGroup"/>
                  </m:oMathParaPr>
                  <m:oMath xmlns:m="http://schemas.openxmlformats.org/officeDocument/2006/math">
                    <m:r>
                      <m:rPr>
                        <m:sty m:val="p"/>
                      </m:rPr>
                      <a:rPr lang="el-GR" sz="1200" b="1" i="1" kern="1200">
                        <a:effectLst/>
                        <a:latin typeface="Cambria Math" panose="02040503050406030204" pitchFamily="18" charset="0"/>
                        <a:ea typeface="Cambria Math" panose="02040503050406030204" pitchFamily="18" charset="0"/>
                        <a:cs typeface="Times New Roman" panose="02020603050405020304" pitchFamily="18" charset="0"/>
                      </a:rPr>
                      <m:t>Δ</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𝑽𝒛𝒖𝒍</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𝟎</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𝟏</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𝒇</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f>
                      <m:fPr>
                        <m:ctrl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ctrlPr>
                      </m:fPr>
                      <m:num>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𝝅</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sSup>
                          <m:sSupPr>
                            <m:ctrl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ctrlPr>
                          </m:sSupPr>
                          <m:e>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𝒅</m:t>
                            </m:r>
                            <m:r>
                              <a:rPr lang="de-CH" sz="1200" b="1" i="1" kern="1200" baseline="-25000">
                                <a:effectLst/>
                                <a:latin typeface="Cambria Math" panose="02040503050406030204" pitchFamily="18" charset="0"/>
                                <a:ea typeface="Cambria Math" panose="02040503050406030204" pitchFamily="18" charset="0"/>
                                <a:cs typeface="Times New Roman" panose="02020603050405020304" pitchFamily="18" charset="0"/>
                              </a:rPr>
                              <m:t>𝒊</m:t>
                            </m:r>
                          </m:e>
                          <m:sup>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𝟐</m:t>
                            </m:r>
                          </m:sup>
                        </m:sSup>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m:rPr>
                            <m:nor/>
                          </m:r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L</m:t>
                        </m:r>
                      </m:num>
                      <m:den>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𝟒</m:t>
                        </m:r>
                      </m:den>
                    </m:f>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m:rPr>
                        <m:nor/>
                      </m:rPr>
                      <a:rPr lang="el-GR" sz="1200" b="1" i="1" kern="1200">
                        <a:effectLst/>
                        <a:latin typeface="Cambria Math" panose="02040503050406030204" pitchFamily="18" charset="0"/>
                        <a:ea typeface="Cambria Math" panose="02040503050406030204" pitchFamily="18" charset="0"/>
                        <a:cs typeface="Times New Roman" panose="02020603050405020304" pitchFamily="18" charset="0"/>
                      </a:rPr>
                      <m:t>Δ</m:t>
                    </m:r>
                    <m:r>
                      <m:rPr>
                        <m:nor/>
                      </m:r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p</m:t>
                    </m:r>
                    <m:r>
                      <m:rPr>
                        <m:nor/>
                      </m:rPr>
                      <a:rPr lang="de-CH" sz="1200" b="1" i="1" kern="1200" baseline="-25000">
                        <a:effectLst/>
                        <a:latin typeface="Cambria Math" panose="02040503050406030204" pitchFamily="18" charset="0"/>
                        <a:ea typeface="Cambria Math" panose="02040503050406030204" pitchFamily="18" charset="0"/>
                        <a:cs typeface="Times New Roman" panose="02020603050405020304" pitchFamily="18" charset="0"/>
                      </a:rPr>
                      <m:t>g</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d>
                      <m:dPr>
                        <m:ctrl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ctrlPr>
                      </m:dPr>
                      <m:e>
                        <m:f>
                          <m:fPr>
                            <m:ctrl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ctrlPr>
                          </m:fPr>
                          <m:num>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𝟏</m:t>
                            </m:r>
                          </m:num>
                          <m:den>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𝑲</m:t>
                            </m:r>
                            <m:r>
                              <a:rPr lang="de-CH" sz="1200" b="1" i="1" kern="1200" baseline="-25000">
                                <a:effectLst/>
                                <a:latin typeface="Cambria Math" panose="02040503050406030204" pitchFamily="18" charset="0"/>
                                <a:ea typeface="Cambria Math" panose="02040503050406030204" pitchFamily="18" charset="0"/>
                                <a:cs typeface="Times New Roman" panose="02020603050405020304" pitchFamily="18" charset="0"/>
                              </a:rPr>
                              <m:t>𝒘</m:t>
                            </m:r>
                          </m:den>
                        </m:f>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f>
                          <m:fPr>
                            <m:ctrlP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ctrlPr>
                          </m:fPr>
                          <m:num>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𝒅</m:t>
                            </m:r>
                            <m:r>
                              <a:rPr lang="de-CH" sz="1200" b="1" i="1" kern="1200" baseline="-25000">
                                <a:effectLst/>
                                <a:latin typeface="Cambria Math" panose="02040503050406030204" pitchFamily="18" charset="0"/>
                                <a:ea typeface="Cambria Math" panose="02040503050406030204" pitchFamily="18" charset="0"/>
                                <a:cs typeface="Times New Roman" panose="02020603050405020304" pitchFamily="18" charset="0"/>
                              </a:rPr>
                              <m:t>𝒊</m:t>
                            </m:r>
                          </m:num>
                          <m:den>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𝑬</m:t>
                            </m:r>
                            <m:r>
                              <a:rPr lang="de-CH" sz="1200" b="1" i="1" kern="1200" baseline="-25000">
                                <a:effectLst/>
                                <a:latin typeface="Cambria Math" panose="02040503050406030204" pitchFamily="18" charset="0"/>
                                <a:ea typeface="Cambria Math" panose="02040503050406030204" pitchFamily="18" charset="0"/>
                                <a:cs typeface="Times New Roman" panose="02020603050405020304" pitchFamily="18" charset="0"/>
                              </a:rPr>
                              <m:t>𝑹</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m:t>
                            </m:r>
                            <m:r>
                              <a:rPr lang="de-CH" sz="1200" b="1" i="1" kern="1200">
                                <a:effectLst/>
                                <a:latin typeface="Cambria Math" panose="02040503050406030204" pitchFamily="18" charset="0"/>
                                <a:ea typeface="Cambria Math" panose="02040503050406030204" pitchFamily="18" charset="0"/>
                                <a:cs typeface="Times New Roman" panose="02020603050405020304" pitchFamily="18" charset="0"/>
                              </a:rPr>
                              <m:t>𝒆</m:t>
                            </m:r>
                          </m:den>
                        </m:f>
                      </m:e>
                    </m:d>
                  </m:oMath>
                </m:oMathPara>
              </a14:m>
              <a:endParaRPr lang="de-CH" sz="1200" b="1" i="1" kern="1200">
                <a:effectLst/>
                <a:latin typeface="Cambria Math" panose="02040503050406030204" pitchFamily="18" charset="0"/>
                <a:ea typeface="Cambria Math" panose="02040503050406030204" pitchFamily="18" charset="0"/>
                <a:cs typeface="Times New Roman" panose="02020603050405020304" pitchFamily="18" charset="0"/>
              </a:endParaRPr>
            </a:p>
          </xdr:txBody>
        </xdr:sp>
      </mc:Choice>
      <mc:Fallback xmlns="">
        <xdr:sp macro="" textlink="">
          <xdr:nvSpPr>
            <xdr:cNvPr id="4" name="Rechteck 3">
              <a:extLst>
                <a:ext uri="{FF2B5EF4-FFF2-40B4-BE49-F238E27FC236}">
                  <a16:creationId xmlns:a16="http://schemas.microsoft.com/office/drawing/2014/main" id="{BE373D97-B965-4FFE-8EF7-1FA6C20E4A9C}"/>
                </a:ext>
              </a:extLst>
            </xdr:cNvPr>
            <xdr:cNvSpPr/>
          </xdr:nvSpPr>
          <xdr:spPr>
            <a:xfrm>
              <a:off x="1262063" y="1246189"/>
              <a:ext cx="3980731" cy="571500"/>
            </a:xfrm>
            <a:prstGeom prst="rect">
              <a:avLst/>
            </a:prstGeom>
            <a:solidFill>
              <a:schemeClr val="bg1">
                <a:lumMod val="85000"/>
              </a:schemeClr>
            </a:solidFill>
            <a:ln>
              <a:solidFill>
                <a:sysClr val="windowText" lastClr="000000"/>
              </a:solidFill>
            </a:ln>
          </xdr:spPr>
          <xdr:txBody>
            <a:bodyPr wrap="square">
              <a:noAutofit/>
            </a:bodyPr>
            <a:lstStyle/>
            <a:p>
              <a:pPr eaLnBrk="0" fontAlgn="base" hangingPunct="0">
                <a:spcAft>
                  <a:spcPts val="0"/>
                </a:spcAft>
              </a:pPr>
              <a:r>
                <a:rPr lang="el-GR" sz="1200" b="1" i="0" kern="1200">
                  <a:effectLst/>
                  <a:latin typeface="Cambria Math" panose="02040503050406030204" pitchFamily="18" charset="0"/>
                  <a:ea typeface="Cambria Math" panose="02040503050406030204" pitchFamily="18" charset="0"/>
                  <a:cs typeface="Times New Roman" panose="02020603050405020304" pitchFamily="18" charset="0"/>
                </a:rPr>
                <a:t>Δ</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𝑽𝒛𝒖𝒍=𝟎.𝟏∙𝒇∙(𝝅∙〖𝒅</a:t>
              </a:r>
              <a:r>
                <a:rPr lang="de-CH" sz="1200" b="1" i="0" kern="1200" baseline="-25000">
                  <a:effectLst/>
                  <a:latin typeface="Cambria Math" panose="02040503050406030204" pitchFamily="18" charset="0"/>
                  <a:ea typeface="Cambria Math" panose="02040503050406030204" pitchFamily="18" charset="0"/>
                  <a:cs typeface="Times New Roman" panose="02020603050405020304" pitchFamily="18" charset="0"/>
                </a:rPr>
                <a:t>𝒊〗^</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𝟐∙"L" )/𝟒∙</a:t>
              </a:r>
              <a:r>
                <a:rPr lang="el-GR" sz="1200" b="1" i="0" kern="1200">
                  <a:effectLst/>
                  <a:latin typeface="Cambria Math" panose="02040503050406030204" pitchFamily="18" charset="0"/>
                  <a:ea typeface="Cambria Math" panose="02040503050406030204" pitchFamily="18" charset="0"/>
                  <a:cs typeface="Times New Roman" panose="02020603050405020304" pitchFamily="18" charset="0"/>
                </a:rPr>
                <a:t>"Δ</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p</a:t>
              </a:r>
              <a:r>
                <a:rPr lang="de-CH" sz="1200" b="1" i="0" kern="1200" baseline="-25000">
                  <a:effectLst/>
                  <a:latin typeface="Cambria Math" panose="02040503050406030204" pitchFamily="18" charset="0"/>
                  <a:ea typeface="Cambria Math" panose="02040503050406030204" pitchFamily="18" charset="0"/>
                  <a:cs typeface="Times New Roman" panose="02020603050405020304" pitchFamily="18" charset="0"/>
                </a:rPr>
                <a:t>g"</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∙(𝟏/𝑲</a:t>
              </a:r>
              <a:r>
                <a:rPr lang="de-CH" sz="1200" b="1" i="0" kern="1200" baseline="-25000">
                  <a:effectLst/>
                  <a:latin typeface="Cambria Math" panose="02040503050406030204" pitchFamily="18" charset="0"/>
                  <a:ea typeface="Cambria Math" panose="02040503050406030204" pitchFamily="18" charset="0"/>
                  <a:cs typeface="Times New Roman" panose="02020603050405020304" pitchFamily="18" charset="0"/>
                </a:rPr>
                <a:t>𝒘</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+𝒅</a:t>
              </a:r>
              <a:r>
                <a:rPr lang="de-CH" sz="1200" b="1" i="0" kern="1200" baseline="-25000">
                  <a:effectLst/>
                  <a:latin typeface="Cambria Math" panose="02040503050406030204" pitchFamily="18" charset="0"/>
                  <a:ea typeface="Cambria Math" panose="02040503050406030204" pitchFamily="18" charset="0"/>
                  <a:cs typeface="Times New Roman" panose="02020603050405020304" pitchFamily="18" charset="0"/>
                </a:rPr>
                <a:t>𝒊/(</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𝑬</a:t>
              </a:r>
              <a:r>
                <a:rPr lang="de-CH" sz="1200" b="1" i="0" kern="1200" baseline="-25000">
                  <a:effectLst/>
                  <a:latin typeface="Cambria Math" panose="02040503050406030204" pitchFamily="18" charset="0"/>
                  <a:ea typeface="Cambria Math" panose="02040503050406030204" pitchFamily="18" charset="0"/>
                  <a:cs typeface="Times New Roman" panose="02020603050405020304" pitchFamily="18" charset="0"/>
                </a:rPr>
                <a:t>𝑹</a:t>
              </a:r>
              <a:r>
                <a:rPr lang="de-CH" sz="1200" b="1" i="0" kern="1200">
                  <a:effectLst/>
                  <a:latin typeface="Cambria Math" panose="02040503050406030204" pitchFamily="18" charset="0"/>
                  <a:ea typeface="Cambria Math" panose="02040503050406030204" pitchFamily="18" charset="0"/>
                  <a:cs typeface="Times New Roman" panose="02020603050405020304" pitchFamily="18" charset="0"/>
                </a:rPr>
                <a:t>∙𝒆))</a:t>
              </a:r>
              <a:endParaRPr lang="de-CH" sz="1200" b="1" i="1" kern="1200">
                <a:effectLst/>
                <a:latin typeface="Cambria Math" panose="02040503050406030204" pitchFamily="18" charset="0"/>
                <a:ea typeface="Cambria Math" panose="02040503050406030204" pitchFamily="18" charset="0"/>
                <a:cs typeface="Times New Roman" panose="02020603050405020304" pitchFamily="18" charset="0"/>
              </a:endParaRPr>
            </a:p>
          </xdr:txBody>
        </xdr:sp>
      </mc:Fallback>
    </mc:AlternateContent>
    <xdr:clientData/>
  </xdr:twoCellAnchor>
  <xdr:twoCellAnchor editAs="oneCell">
    <xdr:from>
      <xdr:col>3</xdr:col>
      <xdr:colOff>721519</xdr:colOff>
      <xdr:row>0</xdr:row>
      <xdr:rowOff>0</xdr:rowOff>
    </xdr:from>
    <xdr:to>
      <xdr:col>3</xdr:col>
      <xdr:colOff>1207294</xdr:colOff>
      <xdr:row>3</xdr:row>
      <xdr:rowOff>214312</xdr:rowOff>
    </xdr:to>
    <xdr:pic>
      <xdr:nvPicPr>
        <xdr:cNvPr id="8" name="Picture 3" descr="VKR_BB_oben_grau_fürA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2578894" y="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188119</xdr:rowOff>
    </xdr:from>
    <xdr:to>
      <xdr:col>3</xdr:col>
      <xdr:colOff>553243</xdr:colOff>
      <xdr:row>2</xdr:row>
      <xdr:rowOff>227806</xdr:rowOff>
    </xdr:to>
    <xdr:pic>
      <xdr:nvPicPr>
        <xdr:cNvPr id="9" name="Picture 2" descr="VKR_BB_oben_grau_fürA4">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1222375" y="188119"/>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127000</xdr:colOff>
      <xdr:row>0</xdr:row>
      <xdr:rowOff>0</xdr:rowOff>
    </xdr:from>
    <xdr:to>
      <xdr:col>6</xdr:col>
      <xdr:colOff>1117600</xdr:colOff>
      <xdr:row>4</xdr:row>
      <xdr:rowOff>174625</xdr:rowOff>
    </xdr:to>
    <xdr:pic>
      <xdr:nvPicPr>
        <xdr:cNvPr id="10"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27750" y="0"/>
          <a:ext cx="9906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483393</xdr:colOff>
      <xdr:row>0</xdr:row>
      <xdr:rowOff>0</xdr:rowOff>
    </xdr:from>
    <xdr:to>
      <xdr:col>5</xdr:col>
      <xdr:colOff>135731</xdr:colOff>
      <xdr:row>3</xdr:row>
      <xdr:rowOff>214312</xdr:rowOff>
    </xdr:to>
    <xdr:pic>
      <xdr:nvPicPr>
        <xdr:cNvPr id="7" name="Picture 3" descr="VKR_BB_oben_grau_fürA4">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38" r="50262"/>
        <a:stretch>
          <a:fillRect/>
        </a:stretch>
      </xdr:blipFill>
      <xdr:spPr bwMode="auto">
        <a:xfrm>
          <a:off x="1396206" y="0"/>
          <a:ext cx="485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xdr:colOff>
      <xdr:row>0</xdr:row>
      <xdr:rowOff>188119</xdr:rowOff>
    </xdr:from>
    <xdr:to>
      <xdr:col>3</xdr:col>
      <xdr:colOff>299243</xdr:colOff>
      <xdr:row>3</xdr:row>
      <xdr:rowOff>264</xdr:rowOff>
    </xdr:to>
    <xdr:pic>
      <xdr:nvPicPr>
        <xdr:cNvPr id="8" name="Picture 2" descr="VKR_BB_oben_grau_fürA4">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61" t="37730" r="67383" b="11920"/>
        <a:stretch>
          <a:fillRect/>
        </a:stretch>
      </xdr:blipFill>
      <xdr:spPr bwMode="auto">
        <a:xfrm>
          <a:off x="23812" y="188119"/>
          <a:ext cx="1188244"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285750</xdr:colOff>
      <xdr:row>0</xdr:row>
      <xdr:rowOff>15875</xdr:rowOff>
    </xdr:from>
    <xdr:to>
      <xdr:col>21</xdr:col>
      <xdr:colOff>38100</xdr:colOff>
      <xdr:row>4</xdr:row>
      <xdr:rowOff>190500</xdr:rowOff>
    </xdr:to>
    <xdr:pic>
      <xdr:nvPicPr>
        <xdr:cNvPr id="10" name="Bild 7" descr="/Users/michaelgressmann/Desktop/Daten/Michael/Daten geschäftlich/Kundendaten/VKR/Verlegerichtlinie RL-02/Dokumente/Bilder/Icon_Anlagen Verlegeleitfaden.png">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4750" y="15875"/>
          <a:ext cx="9906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63"/>
  <sheetViews>
    <sheetView showGridLines="0" zoomScaleNormal="100" zoomScalePageLayoutView="120" workbookViewId="0">
      <pane ySplit="7" topLeftCell="A8" activePane="bottomLeft" state="frozen"/>
      <selection activeCell="C23" sqref="C23:AA23"/>
      <selection pane="bottomLeft" activeCell="I10" sqref="I10"/>
    </sheetView>
  </sheetViews>
  <sheetFormatPr baseColWidth="10" defaultColWidth="10.81640625" defaultRowHeight="12.5"/>
  <cols>
    <col min="1" max="1" width="17.81640625" style="26" customWidth="1"/>
    <col min="2" max="2" width="0.453125" style="26" customWidth="1"/>
    <col min="3" max="3" width="8" style="27" customWidth="1"/>
    <col min="4" max="4" width="6.26953125" style="26" customWidth="1"/>
    <col min="5" max="5" width="1.1796875" style="26" customWidth="1"/>
    <col min="6" max="6" width="4" style="26" customWidth="1"/>
    <col min="7" max="7" width="5" style="26" customWidth="1"/>
    <col min="8" max="8" width="1.1796875" style="26" customWidth="1"/>
    <col min="9" max="9" width="3.453125" style="26" customWidth="1"/>
    <col min="10" max="10" width="6.453125" style="26" customWidth="1"/>
    <col min="11" max="11" width="1.1796875" style="26" customWidth="1"/>
    <col min="12" max="12" width="6" style="26" customWidth="1"/>
    <col min="13" max="13" width="1.1796875" style="26" customWidth="1"/>
    <col min="14" max="14" width="6" style="26" customWidth="1"/>
    <col min="15" max="15" width="1.26953125" style="26" customWidth="1"/>
    <col min="16" max="16" width="8.453125" style="26" customWidth="1"/>
    <col min="17" max="17" width="5" hidden="1" customWidth="1"/>
    <col min="18" max="18" width="5" style="26" customWidth="1"/>
    <col min="19" max="19" width="7.1796875" style="26" customWidth="1"/>
    <col min="20" max="20" width="2" style="26" customWidth="1"/>
    <col min="21" max="21" width="1.453125" style="26" customWidth="1"/>
    <col min="22" max="22" width="5.7265625" style="26" customWidth="1"/>
    <col min="23" max="23" width="11.26953125" hidden="1" customWidth="1"/>
    <col min="24" max="24" width="3.81640625" hidden="1" customWidth="1"/>
    <col min="25" max="25" width="3.81640625" customWidth="1"/>
    <col min="26" max="26" width="4" style="26" customWidth="1"/>
    <col min="27" max="27" width="4.7265625" style="26" customWidth="1"/>
    <col min="28" max="28" width="5.81640625" style="26" customWidth="1"/>
    <col min="29" max="29" width="8.453125" style="26" customWidth="1"/>
    <col min="30" max="31" width="8.26953125" style="26" customWidth="1"/>
    <col min="32" max="16384" width="10.81640625" style="26"/>
  </cols>
  <sheetData>
    <row r="1" spans="2:31" ht="18" customHeight="1">
      <c r="B1" s="51"/>
      <c r="C1" s="73"/>
      <c r="D1" s="29"/>
      <c r="E1" s="29"/>
      <c r="F1" s="29"/>
      <c r="G1" s="41"/>
      <c r="H1" s="29"/>
      <c r="I1" s="327"/>
      <c r="J1" s="333"/>
      <c r="K1" s="52"/>
      <c r="L1" s="576" t="s">
        <v>175</v>
      </c>
      <c r="M1" s="576"/>
      <c r="N1" s="576"/>
      <c r="O1" s="576"/>
      <c r="P1" s="576"/>
      <c r="Q1" s="576"/>
      <c r="R1" s="52"/>
      <c r="S1" s="53"/>
      <c r="T1" s="53"/>
      <c r="U1" s="53"/>
      <c r="V1" s="53"/>
      <c r="W1" s="53"/>
      <c r="X1" s="53"/>
      <c r="Y1" s="53"/>
      <c r="Z1" s="53"/>
      <c r="AA1" s="337" t="s">
        <v>249</v>
      </c>
      <c r="AD1"/>
      <c r="AE1" s="328"/>
    </row>
    <row r="2" spans="2:31" ht="18" customHeight="1">
      <c r="B2" s="321"/>
      <c r="C2" s="322"/>
      <c r="D2" s="27"/>
      <c r="E2" s="27"/>
      <c r="F2" s="27"/>
      <c r="G2" s="24"/>
      <c r="H2" s="27"/>
      <c r="I2" s="27"/>
      <c r="J2" s="573" t="s">
        <v>188</v>
      </c>
      <c r="K2" s="573"/>
      <c r="L2" s="573"/>
      <c r="M2" s="573"/>
      <c r="N2" s="573"/>
      <c r="O2" s="573"/>
      <c r="P2" s="573"/>
      <c r="Q2" s="573"/>
      <c r="R2" s="573"/>
      <c r="S2" s="573"/>
      <c r="T2" s="325"/>
      <c r="U2" s="325"/>
      <c r="V2" s="325"/>
      <c r="W2" s="325"/>
      <c r="X2" s="325"/>
      <c r="Y2" s="325"/>
      <c r="Z2" s="325"/>
      <c r="AA2" s="326"/>
      <c r="AD2"/>
      <c r="AE2" s="329"/>
    </row>
    <row r="3" spans="2:31" ht="18" customHeight="1">
      <c r="B3" s="321"/>
      <c r="C3" s="322"/>
      <c r="D3" s="27"/>
      <c r="E3" s="27"/>
      <c r="F3" s="27"/>
      <c r="G3" s="24"/>
      <c r="H3" s="27"/>
      <c r="I3" s="323"/>
      <c r="J3" s="573"/>
      <c r="K3" s="573"/>
      <c r="L3" s="573"/>
      <c r="M3" s="573"/>
      <c r="N3" s="573"/>
      <c r="O3" s="573"/>
      <c r="P3" s="573"/>
      <c r="Q3" s="573"/>
      <c r="R3" s="573"/>
      <c r="S3" s="573"/>
      <c r="T3" s="325"/>
      <c r="U3" s="325"/>
      <c r="V3" s="325"/>
      <c r="W3" s="325"/>
      <c r="X3" s="325"/>
      <c r="Y3" s="325"/>
      <c r="Z3" s="325"/>
      <c r="AA3" s="326"/>
      <c r="AD3"/>
      <c r="AE3" s="329"/>
    </row>
    <row r="4" spans="2:31" ht="18" customHeight="1">
      <c r="B4" s="32"/>
      <c r="C4" s="40"/>
      <c r="D4" s="27"/>
      <c r="E4" s="27"/>
      <c r="F4" s="27"/>
      <c r="G4" s="27"/>
      <c r="H4" s="27"/>
      <c r="I4" s="27"/>
      <c r="J4" s="573"/>
      <c r="K4" s="573"/>
      <c r="L4" s="573"/>
      <c r="M4" s="573"/>
      <c r="N4" s="573"/>
      <c r="O4" s="573"/>
      <c r="P4" s="573"/>
      <c r="Q4" s="573"/>
      <c r="R4" s="573"/>
      <c r="S4" s="573"/>
      <c r="T4" s="27"/>
      <c r="U4" s="27"/>
      <c r="V4" s="27"/>
      <c r="W4" s="24"/>
      <c r="X4" s="24"/>
      <c r="Y4" s="24"/>
      <c r="Z4" s="27"/>
      <c r="AA4" s="33"/>
      <c r="AE4" s="329"/>
    </row>
    <row r="5" spans="2:31" ht="18" customHeight="1">
      <c r="B5" s="32"/>
      <c r="C5" s="574" t="s">
        <v>186</v>
      </c>
      <c r="D5" s="574"/>
      <c r="E5" s="574"/>
      <c r="F5" s="574"/>
      <c r="G5" s="574"/>
      <c r="H5" s="574"/>
      <c r="I5" s="379"/>
      <c r="J5" s="379"/>
      <c r="K5" s="379"/>
      <c r="L5" s="379"/>
      <c r="M5" s="379"/>
      <c r="N5" s="379"/>
      <c r="O5" s="379"/>
      <c r="P5" s="379"/>
      <c r="Q5" s="379"/>
      <c r="R5" s="379"/>
      <c r="S5" s="379"/>
      <c r="T5" s="27"/>
      <c r="U5" s="27"/>
      <c r="V5" s="27"/>
      <c r="W5" s="24"/>
      <c r="X5" s="24"/>
      <c r="Y5" s="24"/>
      <c r="Z5" s="27"/>
      <c r="AA5" s="33"/>
      <c r="AE5" s="329"/>
    </row>
    <row r="6" spans="2:31" ht="18" customHeight="1">
      <c r="B6" s="32"/>
      <c r="C6" s="575" t="s">
        <v>187</v>
      </c>
      <c r="D6" s="575"/>
      <c r="E6" s="575"/>
      <c r="F6" s="575"/>
      <c r="G6" s="575"/>
      <c r="H6" s="379"/>
      <c r="I6" s="379"/>
      <c r="J6" s="379"/>
      <c r="K6" s="379"/>
      <c r="L6" s="379"/>
      <c r="M6" s="379"/>
      <c r="N6" s="379"/>
      <c r="O6" s="379"/>
      <c r="P6" s="379"/>
      <c r="Q6" s="379"/>
      <c r="R6" s="379"/>
      <c r="S6" s="379"/>
      <c r="T6" s="27"/>
      <c r="U6" s="27"/>
      <c r="V6" s="27"/>
      <c r="W6" s="24"/>
      <c r="X6" s="24"/>
      <c r="Y6" s="24"/>
      <c r="Z6" s="27"/>
      <c r="AA6" s="33"/>
      <c r="AE6" s="329"/>
    </row>
    <row r="7" spans="2:31" ht="8.25" customHeight="1">
      <c r="B7" s="34"/>
      <c r="C7" s="54"/>
      <c r="D7" s="335"/>
      <c r="E7" s="335"/>
      <c r="F7" s="335"/>
      <c r="G7" s="335"/>
      <c r="H7" s="335"/>
      <c r="I7" s="335"/>
      <c r="J7" s="335"/>
      <c r="K7" s="335"/>
      <c r="L7" s="335"/>
      <c r="M7" s="335"/>
      <c r="N7" s="335"/>
      <c r="O7" s="335"/>
      <c r="P7" s="335"/>
      <c r="Q7" s="335"/>
      <c r="R7" s="335"/>
      <c r="S7" s="335"/>
      <c r="T7" s="31"/>
      <c r="U7" s="31"/>
      <c r="V7" s="31"/>
      <c r="W7" s="30"/>
      <c r="X7" s="30"/>
      <c r="Y7" s="30"/>
      <c r="Z7" s="31"/>
      <c r="AA7" s="331"/>
    </row>
    <row r="8" spans="2:31" ht="9" customHeight="1">
      <c r="B8" s="27"/>
      <c r="C8" s="40"/>
      <c r="D8" s="27"/>
      <c r="E8" s="27"/>
      <c r="F8" s="27"/>
      <c r="G8" s="27"/>
      <c r="H8" s="27"/>
      <c r="I8" s="27"/>
      <c r="J8" s="27"/>
      <c r="K8" s="27"/>
      <c r="L8" s="27"/>
      <c r="M8" s="27"/>
      <c r="N8" s="27"/>
      <c r="O8" s="27"/>
      <c r="P8" s="27"/>
      <c r="Q8" s="24"/>
      <c r="R8" s="27"/>
      <c r="S8" s="27"/>
      <c r="T8" s="27"/>
      <c r="U8" s="27"/>
      <c r="V8" s="27"/>
      <c r="W8" s="24"/>
      <c r="X8" s="24"/>
      <c r="Y8" s="24"/>
      <c r="Z8" s="27"/>
      <c r="AA8" s="27"/>
    </row>
    <row r="9" spans="2:31">
      <c r="B9" s="39"/>
      <c r="C9" s="29"/>
      <c r="D9" s="29"/>
      <c r="E9" s="29"/>
      <c r="F9" s="29"/>
      <c r="G9" s="29"/>
      <c r="H9" s="29"/>
      <c r="I9" s="29"/>
      <c r="J9" s="29"/>
      <c r="K9" s="29"/>
      <c r="L9" s="29"/>
      <c r="M9" s="29"/>
      <c r="N9" s="29"/>
      <c r="O9" s="29"/>
      <c r="P9" s="29"/>
      <c r="Q9" s="41"/>
      <c r="R9" s="29"/>
      <c r="S9" s="29"/>
      <c r="T9" s="29"/>
      <c r="U9" s="29"/>
      <c r="V9" s="41"/>
      <c r="W9" s="41"/>
      <c r="X9" s="41"/>
      <c r="Y9" s="41"/>
      <c r="Z9" s="76"/>
      <c r="AA9" s="36"/>
    </row>
    <row r="10" spans="2:31" ht="20">
      <c r="B10" s="32"/>
      <c r="C10" s="77" t="s">
        <v>2</v>
      </c>
      <c r="D10" s="24"/>
      <c r="E10" s="24"/>
      <c r="F10" s="24"/>
      <c r="G10" s="24"/>
      <c r="H10" s="24"/>
      <c r="I10" s="27"/>
      <c r="J10" s="27"/>
      <c r="K10" s="27"/>
      <c r="L10" s="27"/>
      <c r="M10" s="27"/>
      <c r="N10" s="27"/>
      <c r="O10" s="27"/>
      <c r="P10" s="27"/>
      <c r="Q10" s="24"/>
      <c r="R10" s="27"/>
      <c r="S10" s="27"/>
      <c r="T10" s="27"/>
      <c r="U10" s="27"/>
      <c r="V10" s="27"/>
      <c r="W10" s="24"/>
      <c r="X10" s="24"/>
      <c r="Y10" s="24"/>
      <c r="Z10" s="27"/>
      <c r="AA10" s="33"/>
    </row>
    <row r="11" spans="2:31" ht="6.5" customHeight="1">
      <c r="B11" s="32"/>
      <c r="C11" s="58"/>
      <c r="D11" s="24"/>
      <c r="E11" s="24"/>
      <c r="F11" s="24"/>
      <c r="G11" s="24"/>
      <c r="H11" s="24"/>
      <c r="I11" s="27"/>
      <c r="J11" s="27"/>
      <c r="K11" s="27"/>
      <c r="L11" s="27"/>
      <c r="M11" s="27"/>
      <c r="N11" s="27"/>
      <c r="O11" s="27"/>
      <c r="P11" s="27"/>
      <c r="Q11" s="24"/>
      <c r="R11" s="27"/>
      <c r="S11" s="27"/>
      <c r="T11" s="27"/>
      <c r="U11" s="27"/>
      <c r="V11" s="27"/>
      <c r="W11" s="24"/>
      <c r="X11" s="24"/>
      <c r="Y11" s="24"/>
      <c r="Z11" s="27"/>
      <c r="AA11" s="33"/>
    </row>
    <row r="12" spans="2:31" ht="98" customHeight="1">
      <c r="B12" s="32"/>
      <c r="C12" s="577" t="s">
        <v>151</v>
      </c>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8"/>
    </row>
    <row r="13" spans="2:31" ht="11.5" customHeight="1">
      <c r="B13" s="32"/>
      <c r="C13" s="24"/>
      <c r="D13" s="24"/>
      <c r="E13" s="24"/>
      <c r="F13" s="24"/>
      <c r="G13" s="24"/>
      <c r="H13" s="24"/>
      <c r="I13" s="27"/>
      <c r="J13" s="27"/>
      <c r="K13" s="27"/>
      <c r="L13" s="27"/>
      <c r="M13" s="27"/>
      <c r="N13" s="27"/>
      <c r="O13" s="27"/>
      <c r="P13" s="27"/>
      <c r="Q13" s="24"/>
      <c r="R13" s="27"/>
      <c r="S13" s="27"/>
      <c r="T13" s="27"/>
      <c r="U13" s="27"/>
      <c r="V13" s="27"/>
      <c r="W13" s="24"/>
      <c r="X13" s="24"/>
      <c r="Y13" s="24"/>
      <c r="Z13" s="27"/>
      <c r="AA13" s="33"/>
    </row>
    <row r="14" spans="2:31">
      <c r="B14" s="32"/>
      <c r="C14" s="78" t="s">
        <v>3</v>
      </c>
      <c r="D14" s="24" t="s">
        <v>4</v>
      </c>
      <c r="E14" s="24"/>
      <c r="F14" s="24"/>
      <c r="G14" s="24"/>
      <c r="H14" s="24"/>
      <c r="I14" s="27"/>
      <c r="J14" s="27"/>
      <c r="K14" s="27"/>
      <c r="L14" s="27"/>
      <c r="M14" s="27"/>
      <c r="N14" s="27"/>
      <c r="O14" s="27"/>
      <c r="P14" s="27"/>
      <c r="Q14" s="24"/>
      <c r="R14" s="27"/>
      <c r="S14" s="27"/>
      <c r="T14" s="27"/>
      <c r="U14" s="27"/>
      <c r="V14" s="27"/>
      <c r="W14" s="24"/>
      <c r="X14" s="24"/>
      <c r="Y14" s="24"/>
      <c r="Z14" s="27"/>
      <c r="AA14" s="33"/>
    </row>
    <row r="15" spans="2:31">
      <c r="B15" s="32"/>
      <c r="C15" s="78" t="s">
        <v>3</v>
      </c>
      <c r="D15" s="24" t="s">
        <v>5</v>
      </c>
      <c r="E15" s="24"/>
      <c r="F15" s="24"/>
      <c r="G15" s="24"/>
      <c r="H15" s="24"/>
      <c r="I15" s="27"/>
      <c r="J15" s="27"/>
      <c r="K15" s="27"/>
      <c r="L15" s="27"/>
      <c r="M15" s="27"/>
      <c r="N15" s="27"/>
      <c r="O15" s="27"/>
      <c r="P15" s="27"/>
      <c r="Q15" s="24"/>
      <c r="R15" s="27"/>
      <c r="S15" s="27"/>
      <c r="T15" s="27"/>
      <c r="U15" s="27"/>
      <c r="V15" s="27"/>
      <c r="W15" s="24"/>
      <c r="X15" s="24"/>
      <c r="Y15" s="24"/>
      <c r="Z15" s="27"/>
      <c r="AA15" s="33"/>
    </row>
    <row r="16" spans="2:31">
      <c r="B16" s="32"/>
      <c r="C16" s="78" t="s">
        <v>3</v>
      </c>
      <c r="D16" s="24" t="s">
        <v>6</v>
      </c>
      <c r="E16" s="24"/>
      <c r="F16" s="24"/>
      <c r="G16" s="24"/>
      <c r="H16" s="24"/>
      <c r="I16" s="27"/>
      <c r="J16" s="27"/>
      <c r="K16" s="27"/>
      <c r="L16" s="27"/>
      <c r="M16" s="27"/>
      <c r="N16" s="27"/>
      <c r="O16" s="27"/>
      <c r="P16" s="27"/>
      <c r="Q16" s="24"/>
      <c r="R16" s="27"/>
      <c r="S16" s="27"/>
      <c r="T16" s="27"/>
      <c r="U16" s="27"/>
      <c r="V16" s="27"/>
      <c r="W16" s="24"/>
      <c r="X16" s="24"/>
      <c r="Y16" s="24"/>
      <c r="Z16" s="27"/>
      <c r="AA16" s="33"/>
    </row>
    <row r="17" spans="2:27">
      <c r="B17" s="32"/>
      <c r="C17" s="78" t="s">
        <v>3</v>
      </c>
      <c r="D17" s="24" t="s">
        <v>7</v>
      </c>
      <c r="E17" s="24"/>
      <c r="F17" s="24"/>
      <c r="G17" s="24"/>
      <c r="H17" s="24"/>
      <c r="I17" s="27"/>
      <c r="J17" s="27"/>
      <c r="K17" s="27"/>
      <c r="L17" s="27"/>
      <c r="M17" s="27"/>
      <c r="N17" s="27"/>
      <c r="O17" s="27"/>
      <c r="P17" s="27"/>
      <c r="Q17" s="24"/>
      <c r="R17" s="27"/>
      <c r="S17" s="27"/>
      <c r="T17" s="27"/>
      <c r="U17" s="27"/>
      <c r="V17" s="27"/>
      <c r="W17" s="24"/>
      <c r="X17" s="24"/>
      <c r="Y17" s="24"/>
      <c r="Z17" s="27"/>
      <c r="AA17" s="33"/>
    </row>
    <row r="18" spans="2:27">
      <c r="B18" s="32"/>
      <c r="C18" s="78" t="s">
        <v>3</v>
      </c>
      <c r="D18" s="24" t="s">
        <v>8</v>
      </c>
      <c r="E18" s="24"/>
      <c r="F18" s="24"/>
      <c r="G18" s="24"/>
      <c r="H18" s="24"/>
      <c r="I18" s="27"/>
      <c r="J18" s="27"/>
      <c r="K18" s="27"/>
      <c r="L18" s="27"/>
      <c r="M18" s="27"/>
      <c r="N18" s="27"/>
      <c r="O18" s="27"/>
      <c r="P18" s="27"/>
      <c r="Q18" s="24"/>
      <c r="R18" s="27"/>
      <c r="S18" s="27"/>
      <c r="T18" s="27"/>
      <c r="U18" s="27"/>
      <c r="V18" s="27"/>
      <c r="W18" s="24"/>
      <c r="X18" s="24"/>
      <c r="Y18" s="24"/>
      <c r="Z18" s="27"/>
      <c r="AA18" s="33"/>
    </row>
    <row r="19" spans="2:27">
      <c r="B19" s="32"/>
      <c r="C19" s="78" t="s">
        <v>3</v>
      </c>
      <c r="D19" s="28" t="s">
        <v>9</v>
      </c>
      <c r="E19" s="24"/>
      <c r="F19" s="24"/>
      <c r="G19" s="24"/>
      <c r="H19" s="24"/>
      <c r="I19" s="27"/>
      <c r="J19" s="27"/>
      <c r="K19" s="27"/>
      <c r="L19" s="27"/>
      <c r="M19" s="27"/>
      <c r="N19" s="27"/>
      <c r="O19" s="27"/>
      <c r="P19" s="27"/>
      <c r="Q19" s="24"/>
      <c r="R19" s="27"/>
      <c r="S19" s="27"/>
      <c r="T19" s="27"/>
      <c r="U19" s="27"/>
      <c r="V19" s="27"/>
      <c r="W19" s="24"/>
      <c r="X19" s="24"/>
      <c r="Y19" s="24"/>
      <c r="Z19" s="27"/>
      <c r="AA19" s="33"/>
    </row>
    <row r="20" spans="2:27">
      <c r="B20" s="32"/>
      <c r="C20" s="24"/>
      <c r="D20" s="24"/>
      <c r="E20" s="24"/>
      <c r="F20" s="24"/>
      <c r="G20" s="24"/>
      <c r="H20" s="24"/>
      <c r="I20" s="27"/>
      <c r="J20" s="27"/>
      <c r="K20" s="27"/>
      <c r="L20" s="27"/>
      <c r="M20" s="27"/>
      <c r="N20" s="27"/>
      <c r="O20" s="27"/>
      <c r="P20" s="27"/>
      <c r="Q20" s="24"/>
      <c r="R20" s="27"/>
      <c r="S20" s="27"/>
      <c r="T20" s="27"/>
      <c r="U20" s="27"/>
      <c r="V20" s="27"/>
      <c r="W20" s="24"/>
      <c r="X20" s="24"/>
      <c r="Y20" s="24"/>
      <c r="Z20" s="27"/>
      <c r="AA20" s="33"/>
    </row>
    <row r="21" spans="2:27" ht="69" customHeight="1">
      <c r="B21" s="32"/>
      <c r="C21" s="577" t="s">
        <v>102</v>
      </c>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8"/>
    </row>
    <row r="22" spans="2:27" ht="12" customHeight="1">
      <c r="B22" s="32"/>
      <c r="C22" s="24"/>
      <c r="D22" s="24"/>
      <c r="E22" s="24"/>
      <c r="F22" s="24"/>
      <c r="G22" s="24"/>
      <c r="H22" s="24"/>
      <c r="I22" s="27"/>
      <c r="J22" s="27"/>
      <c r="K22" s="27"/>
      <c r="L22" s="24"/>
      <c r="M22" s="24"/>
      <c r="N22" s="27"/>
      <c r="O22" s="24"/>
      <c r="P22" s="27"/>
      <c r="Q22" s="24"/>
      <c r="R22" s="27"/>
      <c r="S22" s="27"/>
      <c r="T22" s="27"/>
      <c r="U22" s="27"/>
      <c r="V22" s="27"/>
      <c r="W22" s="24"/>
      <c r="X22" s="24"/>
      <c r="Y22" s="24"/>
      <c r="Z22" s="27"/>
      <c r="AA22" s="33"/>
    </row>
    <row r="23" spans="2:27" ht="28.25" customHeight="1">
      <c r="B23" s="32"/>
      <c r="C23" s="577" t="s">
        <v>103</v>
      </c>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8"/>
    </row>
    <row r="24" spans="2:27">
      <c r="B24" s="32"/>
      <c r="C24" s="24"/>
      <c r="D24" s="24"/>
      <c r="E24" s="24"/>
      <c r="F24" s="24"/>
      <c r="G24" s="24"/>
      <c r="H24" s="24"/>
      <c r="I24" s="27"/>
      <c r="J24" s="27"/>
      <c r="K24" s="27"/>
      <c r="L24" s="24"/>
      <c r="M24" s="24"/>
      <c r="N24" s="27"/>
      <c r="O24" s="24"/>
      <c r="P24" s="27"/>
      <c r="Q24" s="24"/>
      <c r="R24" s="27"/>
      <c r="S24" s="27"/>
      <c r="T24" s="27"/>
      <c r="U24" s="27"/>
      <c r="V24" s="27"/>
      <c r="W24" s="24"/>
      <c r="X24" s="24"/>
      <c r="Y24" s="24"/>
      <c r="Z24" s="27"/>
      <c r="AA24" s="33"/>
    </row>
    <row r="25" spans="2:27" ht="13">
      <c r="B25" s="32"/>
      <c r="C25" s="44" t="s">
        <v>10</v>
      </c>
      <c r="D25" s="44"/>
      <c r="E25" s="44"/>
      <c r="F25" s="44"/>
      <c r="G25" s="44"/>
      <c r="H25" s="44"/>
      <c r="I25" s="44"/>
      <c r="J25" s="44"/>
      <c r="K25" s="44"/>
      <c r="L25" s="44"/>
      <c r="M25" s="44"/>
      <c r="N25" s="44"/>
      <c r="O25" s="44"/>
      <c r="P25" s="44"/>
      <c r="Q25" s="44"/>
      <c r="R25" s="44"/>
      <c r="S25" s="44"/>
      <c r="T25" s="44"/>
      <c r="U25" s="44"/>
      <c r="V25" s="44"/>
      <c r="W25" s="24"/>
      <c r="X25" s="24"/>
      <c r="Y25" s="24"/>
      <c r="Z25" s="27"/>
      <c r="AA25" s="33"/>
    </row>
    <row r="26" spans="2:27" ht="13">
      <c r="B26" s="32"/>
      <c r="C26" s="44" t="s">
        <v>11</v>
      </c>
      <c r="D26" s="44"/>
      <c r="E26" s="44"/>
      <c r="F26" s="44"/>
      <c r="G26" s="44"/>
      <c r="H26" s="44"/>
      <c r="I26" s="44"/>
      <c r="J26" s="44"/>
      <c r="K26" s="44"/>
      <c r="L26" s="44"/>
      <c r="M26" s="44"/>
      <c r="N26" s="44"/>
      <c r="O26" s="44"/>
      <c r="P26" s="44"/>
      <c r="Q26" s="44"/>
      <c r="R26" s="44"/>
      <c r="S26" s="44"/>
      <c r="T26" s="44"/>
      <c r="U26" s="44"/>
      <c r="V26" s="44"/>
      <c r="W26" s="24"/>
      <c r="X26" s="24"/>
      <c r="Y26" s="24"/>
      <c r="Z26" s="27"/>
      <c r="AA26" s="33"/>
    </row>
    <row r="27" spans="2:27" ht="13">
      <c r="B27" s="32"/>
      <c r="C27" s="44"/>
      <c r="D27" s="44"/>
      <c r="E27" s="44"/>
      <c r="F27" s="44"/>
      <c r="G27" s="44"/>
      <c r="H27" s="44"/>
      <c r="I27" s="44"/>
      <c r="J27" s="44"/>
      <c r="K27" s="44"/>
      <c r="L27" s="44"/>
      <c r="M27" s="44"/>
      <c r="N27" s="44"/>
      <c r="O27" s="44"/>
      <c r="P27" s="44"/>
      <c r="Q27" s="44"/>
      <c r="R27" s="44"/>
      <c r="S27" s="44"/>
      <c r="T27" s="44"/>
      <c r="U27" s="44"/>
      <c r="V27" s="44"/>
      <c r="W27" s="24"/>
      <c r="X27" s="24"/>
      <c r="Y27" s="24"/>
      <c r="Z27" s="27"/>
      <c r="AA27" s="33"/>
    </row>
    <row r="28" spans="2:27" ht="13">
      <c r="B28" s="32"/>
      <c r="C28" s="44" t="s">
        <v>150</v>
      </c>
      <c r="D28" s="44"/>
      <c r="E28" s="44"/>
      <c r="F28" s="44"/>
      <c r="G28" s="44"/>
      <c r="H28" s="44"/>
      <c r="I28" s="44"/>
      <c r="J28" s="44"/>
      <c r="K28" s="44"/>
      <c r="L28" s="44"/>
      <c r="M28" s="44"/>
      <c r="N28" s="44"/>
      <c r="O28" s="44"/>
      <c r="P28" s="44"/>
      <c r="Q28" s="44"/>
      <c r="R28" s="44"/>
      <c r="S28" s="44"/>
      <c r="T28" s="44"/>
      <c r="U28" s="44"/>
      <c r="V28" s="44"/>
      <c r="W28" s="24"/>
      <c r="X28" s="24"/>
      <c r="Y28" s="24"/>
      <c r="Z28" s="27"/>
      <c r="AA28" s="33"/>
    </row>
    <row r="29" spans="2:27">
      <c r="B29" s="32"/>
      <c r="C29" s="24"/>
      <c r="D29" s="24"/>
      <c r="E29" s="24"/>
      <c r="F29" s="24"/>
      <c r="G29" s="24"/>
      <c r="H29" s="24"/>
      <c r="I29" s="27"/>
      <c r="J29" s="27"/>
      <c r="K29" s="27"/>
      <c r="L29" s="27"/>
      <c r="M29" s="27"/>
      <c r="N29" s="27"/>
      <c r="O29" s="27"/>
      <c r="P29" s="27"/>
      <c r="Q29" s="24"/>
      <c r="R29" s="27"/>
      <c r="S29" s="27"/>
      <c r="T29" s="27"/>
      <c r="U29" s="27"/>
      <c r="V29" s="27"/>
      <c r="W29" s="24"/>
      <c r="X29" s="24"/>
      <c r="Y29" s="24"/>
      <c r="Z29" s="27"/>
      <c r="AA29" s="33"/>
    </row>
    <row r="30" spans="2:27" ht="72.5" customHeight="1">
      <c r="B30" s="32"/>
      <c r="C30" s="577" t="s">
        <v>104</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8"/>
    </row>
    <row r="31" spans="2:27" ht="12" customHeight="1">
      <c r="B31" s="32"/>
      <c r="C31" s="24"/>
      <c r="D31" s="24"/>
      <c r="E31" s="24"/>
      <c r="F31" s="24"/>
      <c r="G31" s="24"/>
      <c r="H31" s="24"/>
      <c r="I31" s="27"/>
      <c r="J31" s="27"/>
      <c r="K31" s="27"/>
      <c r="L31" s="27"/>
      <c r="M31" s="27"/>
      <c r="N31" s="27"/>
      <c r="O31" s="27"/>
      <c r="P31" s="27"/>
      <c r="Q31" s="24"/>
      <c r="R31" s="27"/>
      <c r="S31" s="27"/>
      <c r="T31" s="27"/>
      <c r="U31" s="27"/>
      <c r="V31" s="27"/>
      <c r="W31" s="24"/>
      <c r="X31" s="24"/>
      <c r="Y31" s="24"/>
      <c r="Z31" s="27"/>
      <c r="AA31" s="33"/>
    </row>
    <row r="32" spans="2:27" ht="56.5" customHeight="1">
      <c r="B32" s="32"/>
      <c r="C32" s="577" t="s">
        <v>149</v>
      </c>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8"/>
    </row>
    <row r="33" spans="2:27" s="74" customFormat="1">
      <c r="B33" s="79"/>
      <c r="C33" s="70"/>
      <c r="D33" s="70"/>
      <c r="E33" s="70"/>
      <c r="F33" s="70"/>
      <c r="G33" s="70"/>
      <c r="H33" s="70"/>
      <c r="I33" s="69"/>
      <c r="J33" s="69"/>
      <c r="K33" s="69"/>
      <c r="L33" s="69"/>
      <c r="M33" s="69"/>
      <c r="N33" s="69"/>
      <c r="O33" s="69"/>
      <c r="P33" s="69"/>
      <c r="Q33" s="70"/>
      <c r="R33" s="69"/>
      <c r="S33" s="69"/>
      <c r="T33" s="69"/>
      <c r="U33" s="69"/>
      <c r="V33" s="69"/>
      <c r="W33" s="70"/>
      <c r="X33" s="70"/>
      <c r="Y33" s="70"/>
      <c r="Z33" s="69"/>
      <c r="AA33" s="75"/>
    </row>
    <row r="34" spans="2:27" s="74" customFormat="1">
      <c r="B34" s="79"/>
      <c r="C34" s="70"/>
      <c r="D34" s="70"/>
      <c r="E34" s="70"/>
      <c r="F34" s="70"/>
      <c r="G34" s="70"/>
      <c r="H34" s="70"/>
      <c r="I34" s="69"/>
      <c r="J34" s="69"/>
      <c r="K34" s="69"/>
      <c r="L34" s="69"/>
      <c r="M34" s="69"/>
      <c r="N34" s="69"/>
      <c r="O34" s="69"/>
      <c r="P34" s="69"/>
      <c r="Q34" s="70"/>
      <c r="R34" s="69"/>
      <c r="S34" s="69"/>
      <c r="T34" s="69"/>
      <c r="U34" s="69"/>
      <c r="V34" s="69"/>
      <c r="W34" s="70"/>
      <c r="X34" s="70"/>
      <c r="Y34" s="70"/>
      <c r="Z34" s="69"/>
      <c r="AA34" s="75"/>
    </row>
    <row r="35" spans="2:27" s="74" customFormat="1" ht="13">
      <c r="B35" s="79"/>
      <c r="C35" s="71" t="s">
        <v>0</v>
      </c>
      <c r="D35" s="70"/>
      <c r="E35" s="70"/>
      <c r="F35" s="70"/>
      <c r="G35" s="70"/>
      <c r="H35" s="70"/>
      <c r="I35" s="69"/>
      <c r="J35" s="69"/>
      <c r="K35" s="69"/>
      <c r="L35" s="69"/>
      <c r="M35" s="69"/>
      <c r="N35" s="69"/>
      <c r="O35" s="69"/>
      <c r="P35" s="69"/>
      <c r="Q35" s="70"/>
      <c r="R35" s="69"/>
      <c r="S35" s="69"/>
      <c r="T35" s="69"/>
      <c r="U35" s="69"/>
      <c r="V35" s="69"/>
      <c r="W35" s="70"/>
      <c r="X35" s="70"/>
      <c r="Y35" s="70"/>
      <c r="Z35" s="69"/>
      <c r="AA35" s="75"/>
    </row>
    <row r="36" spans="2:27" s="74" customFormat="1">
      <c r="B36" s="79"/>
      <c r="C36" s="70" t="s">
        <v>1</v>
      </c>
      <c r="D36" s="70"/>
      <c r="E36" s="70"/>
      <c r="F36" s="70"/>
      <c r="G36" s="70"/>
      <c r="H36" s="70"/>
      <c r="I36" s="69"/>
      <c r="J36" s="69"/>
      <c r="K36" s="69"/>
      <c r="L36" s="69"/>
      <c r="M36" s="69"/>
      <c r="N36" s="69"/>
      <c r="O36" s="69"/>
      <c r="P36" s="69"/>
      <c r="Q36" s="70"/>
      <c r="R36" s="69"/>
      <c r="S36" s="69"/>
      <c r="T36" s="69"/>
      <c r="U36" s="69"/>
      <c r="V36" s="69"/>
      <c r="W36" s="70"/>
      <c r="X36" s="70"/>
      <c r="Y36" s="70"/>
      <c r="Z36" s="69"/>
      <c r="AA36" s="75"/>
    </row>
    <row r="37" spans="2:27" s="74" customFormat="1">
      <c r="B37" s="79"/>
      <c r="C37" s="70" t="s">
        <v>65</v>
      </c>
      <c r="D37" s="70"/>
      <c r="E37" s="70"/>
      <c r="F37" s="70"/>
      <c r="G37" s="70"/>
      <c r="H37" s="70"/>
      <c r="I37" s="69"/>
      <c r="J37" s="69"/>
      <c r="K37" s="69"/>
      <c r="L37" s="69"/>
      <c r="M37" s="69"/>
      <c r="N37" s="69"/>
      <c r="O37" s="69"/>
      <c r="P37" s="69"/>
      <c r="Q37" s="70"/>
      <c r="R37" s="69"/>
      <c r="S37" s="69"/>
      <c r="T37" s="69"/>
      <c r="U37" s="69"/>
      <c r="V37" s="69"/>
      <c r="W37" s="70"/>
      <c r="X37" s="70"/>
      <c r="Y37" s="70"/>
      <c r="Z37" s="69"/>
      <c r="AA37" s="75"/>
    </row>
    <row r="38" spans="2:27" s="74" customFormat="1" ht="9" customHeight="1">
      <c r="B38" s="79"/>
      <c r="C38" s="70"/>
      <c r="D38" s="70"/>
      <c r="E38" s="70"/>
      <c r="F38" s="70"/>
      <c r="G38" s="70"/>
      <c r="H38" s="70"/>
      <c r="I38" s="69"/>
      <c r="J38" s="69"/>
      <c r="K38" s="69"/>
      <c r="L38" s="69"/>
      <c r="M38" s="69"/>
      <c r="N38" s="69"/>
      <c r="O38" s="69"/>
      <c r="P38" s="69"/>
      <c r="Q38" s="70"/>
      <c r="R38" s="69"/>
      <c r="S38" s="69"/>
      <c r="T38" s="69"/>
      <c r="U38" s="69"/>
      <c r="V38" s="69"/>
      <c r="W38" s="70"/>
      <c r="X38" s="70"/>
      <c r="Y38" s="70"/>
      <c r="Z38" s="69"/>
      <c r="AA38" s="75"/>
    </row>
    <row r="39" spans="2:27" s="74" customFormat="1" ht="9" customHeight="1">
      <c r="B39" s="79"/>
      <c r="C39" s="70"/>
      <c r="D39" s="69"/>
      <c r="E39" s="70"/>
      <c r="F39" s="70"/>
      <c r="G39" s="70"/>
      <c r="H39" s="70"/>
      <c r="I39" s="69"/>
      <c r="J39" s="69"/>
      <c r="K39" s="69"/>
      <c r="L39" s="69"/>
      <c r="M39" s="69"/>
      <c r="N39" s="69"/>
      <c r="O39" s="69"/>
      <c r="P39" s="69"/>
      <c r="Q39" s="70"/>
      <c r="R39" s="69"/>
      <c r="S39" s="69"/>
      <c r="T39" s="69"/>
      <c r="U39" s="69"/>
      <c r="V39" s="69"/>
      <c r="W39" s="70"/>
      <c r="X39" s="70"/>
      <c r="Y39" s="70"/>
      <c r="Z39" s="69"/>
      <c r="AA39" s="75"/>
    </row>
    <row r="40" spans="2:27" s="74" customFormat="1">
      <c r="B40" s="79"/>
      <c r="C40" s="70" t="s">
        <v>64</v>
      </c>
      <c r="D40" s="70"/>
      <c r="E40" s="70"/>
      <c r="F40" s="70"/>
      <c r="G40" s="70"/>
      <c r="H40" s="70"/>
      <c r="I40" s="69"/>
      <c r="J40" s="69"/>
      <c r="K40" s="69"/>
      <c r="L40" s="69"/>
      <c r="M40" s="69"/>
      <c r="N40" s="69"/>
      <c r="O40" s="69"/>
      <c r="P40" s="69"/>
      <c r="Q40" s="70"/>
      <c r="R40" s="69"/>
      <c r="S40" s="69"/>
      <c r="T40" s="69"/>
      <c r="U40" s="69"/>
      <c r="V40" s="69"/>
      <c r="W40" s="70"/>
      <c r="X40" s="70"/>
      <c r="Y40" s="70"/>
      <c r="Z40" s="69"/>
      <c r="AA40" s="75"/>
    </row>
    <row r="41" spans="2:27">
      <c r="B41" s="32"/>
      <c r="C41" s="28" t="s">
        <v>12</v>
      </c>
      <c r="D41" s="24"/>
      <c r="E41" s="24"/>
      <c r="F41" s="24"/>
      <c r="G41" s="24"/>
      <c r="H41" s="24"/>
      <c r="I41" s="27"/>
      <c r="J41" s="27"/>
      <c r="K41" s="27"/>
      <c r="L41" s="27"/>
      <c r="M41" s="27"/>
      <c r="N41" s="27"/>
      <c r="O41" s="27"/>
      <c r="P41" s="27"/>
      <c r="Q41" s="24"/>
      <c r="R41" s="27"/>
      <c r="S41" s="27"/>
      <c r="T41" s="27"/>
      <c r="U41" s="27"/>
      <c r="V41" s="27"/>
      <c r="W41" s="24"/>
      <c r="X41" s="24"/>
      <c r="Y41" s="24"/>
      <c r="Z41" s="27"/>
      <c r="AA41" s="33"/>
    </row>
    <row r="42" spans="2:27" ht="12" customHeight="1">
      <c r="B42" s="34"/>
      <c r="C42" s="30"/>
      <c r="D42" s="30"/>
      <c r="E42" s="30"/>
      <c r="F42" s="30"/>
      <c r="G42" s="30"/>
      <c r="H42" s="30"/>
      <c r="I42" s="31"/>
      <c r="J42" s="31"/>
      <c r="K42" s="31"/>
      <c r="L42" s="31"/>
      <c r="M42" s="31"/>
      <c r="N42" s="31"/>
      <c r="O42" s="31"/>
      <c r="P42" s="31"/>
      <c r="Q42" s="30"/>
      <c r="R42" s="31"/>
      <c r="S42" s="31"/>
      <c r="T42" s="31"/>
      <c r="U42" s="31"/>
      <c r="V42" s="31"/>
      <c r="W42" s="30"/>
      <c r="X42" s="30"/>
      <c r="Y42" s="30"/>
      <c r="Z42" s="31"/>
      <c r="AA42" s="35"/>
    </row>
    <row r="43" spans="2:27" ht="18" customHeight="1">
      <c r="C43"/>
      <c r="D43"/>
      <c r="E43"/>
      <c r="F43"/>
      <c r="G43"/>
      <c r="H43"/>
    </row>
    <row r="44" spans="2:27">
      <c r="C44"/>
      <c r="D44"/>
      <c r="E44"/>
      <c r="F44"/>
      <c r="G44"/>
      <c r="H44"/>
    </row>
    <row r="45" spans="2:27">
      <c r="C45"/>
      <c r="D45"/>
      <c r="E45"/>
      <c r="F45"/>
      <c r="G45"/>
      <c r="H45"/>
    </row>
    <row r="46" spans="2:27">
      <c r="C46"/>
      <c r="D46"/>
      <c r="E46"/>
      <c r="F46"/>
      <c r="G46"/>
      <c r="H46"/>
    </row>
    <row r="47" spans="2:27">
      <c r="C47"/>
      <c r="D47"/>
      <c r="E47"/>
      <c r="F47"/>
      <c r="G47"/>
      <c r="H47"/>
    </row>
    <row r="48" spans="2:27">
      <c r="C48"/>
      <c r="D48"/>
      <c r="E48"/>
      <c r="F48"/>
      <c r="G48"/>
      <c r="H48"/>
    </row>
    <row r="49" spans="3:22" ht="18" customHeight="1">
      <c r="C49" s="1"/>
      <c r="D49"/>
      <c r="E49"/>
      <c r="F49"/>
      <c r="G49"/>
      <c r="H49"/>
    </row>
    <row r="50" spans="3:22">
      <c r="C50" s="50"/>
      <c r="D50"/>
      <c r="E50"/>
      <c r="F50"/>
      <c r="G50"/>
      <c r="H50"/>
    </row>
    <row r="51" spans="3:22">
      <c r="C51" s="50"/>
      <c r="D51"/>
      <c r="E51"/>
      <c r="F51"/>
      <c r="G51"/>
      <c r="H51"/>
    </row>
    <row r="52" spans="3:22">
      <c r="C52" s="50"/>
      <c r="D52"/>
      <c r="E52"/>
      <c r="F52"/>
      <c r="G52"/>
      <c r="H52"/>
    </row>
    <row r="53" spans="3:22" ht="18" customHeight="1">
      <c r="C53" s="1"/>
      <c r="D53"/>
      <c r="E53"/>
      <c r="F53"/>
      <c r="G53"/>
      <c r="H53"/>
    </row>
    <row r="54" spans="3:22">
      <c r="C54"/>
      <c r="D54"/>
      <c r="E54"/>
      <c r="F54"/>
      <c r="G54"/>
      <c r="H54"/>
    </row>
    <row r="55" spans="3:22">
      <c r="C55"/>
      <c r="D55"/>
      <c r="E55"/>
      <c r="F55"/>
      <c r="G55"/>
      <c r="H55"/>
    </row>
    <row r="56" spans="3:22">
      <c r="C56"/>
      <c r="D56"/>
      <c r="E56"/>
      <c r="F56"/>
      <c r="G56"/>
      <c r="H56"/>
    </row>
    <row r="57" spans="3:22">
      <c r="C57"/>
      <c r="D57"/>
      <c r="E57"/>
      <c r="F57"/>
      <c r="G57"/>
      <c r="H57"/>
    </row>
    <row r="58" spans="3:22">
      <c r="C58"/>
      <c r="D58"/>
      <c r="E58"/>
      <c r="F58"/>
      <c r="G58"/>
      <c r="H58"/>
    </row>
    <row r="59" spans="3:22">
      <c r="C59"/>
      <c r="D59"/>
      <c r="E59"/>
      <c r="F59"/>
      <c r="G59"/>
      <c r="H59"/>
    </row>
    <row r="60" spans="3:22">
      <c r="C60"/>
      <c r="D60"/>
      <c r="E60"/>
      <c r="F60"/>
      <c r="G60"/>
      <c r="H60"/>
    </row>
    <row r="61" spans="3:22">
      <c r="C61"/>
      <c r="D61"/>
      <c r="E61"/>
      <c r="F61"/>
      <c r="G61"/>
      <c r="H61"/>
    </row>
    <row r="62" spans="3:22">
      <c r="C62"/>
    </row>
    <row r="63" spans="3:22">
      <c r="C63"/>
      <c r="R63"/>
      <c r="V63" s="55"/>
    </row>
  </sheetData>
  <mergeCells count="9">
    <mergeCell ref="J2:S4"/>
    <mergeCell ref="C5:H5"/>
    <mergeCell ref="C6:G6"/>
    <mergeCell ref="L1:Q1"/>
    <mergeCell ref="C32:AA32"/>
    <mergeCell ref="C12:AA12"/>
    <mergeCell ref="C21:AA21"/>
    <mergeCell ref="C23:AA23"/>
    <mergeCell ref="C30:AA30"/>
  </mergeCells>
  <phoneticPr fontId="0" type="noConversion"/>
  <pageMargins left="0.79000000000000015" right="0.79000000000000015" top="0.39000000000000007" bottom="0.39000000000000007" header="0.2" footer="0.24000000000000002"/>
  <pageSetup paperSize="9" scale="85" orientation="portrait" horizontalDpi="300" verticalDpi="300" r:id="rId1"/>
  <headerFooter>
    <oddFooter xml:space="preserve">&amp;CGeschäftsstelle VKR  Schachenallee 29C CH-5000 Aarau
Tel. +41 (0)62 834 00 60 www.vkr.ch  info@vkr.ch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49"/>
  <sheetViews>
    <sheetView showGridLines="0" tabSelected="1" zoomScale="96" zoomScaleNormal="96" zoomScalePageLayoutView="120" workbookViewId="0">
      <pane ySplit="7" topLeftCell="A8" activePane="bottomLeft" state="frozen"/>
      <selection activeCell="C23" sqref="C23:AA23"/>
      <selection pane="bottomLeft" activeCell="AD12" sqref="AD12"/>
    </sheetView>
  </sheetViews>
  <sheetFormatPr baseColWidth="10" defaultColWidth="10.81640625" defaultRowHeight="12.5"/>
  <cols>
    <col min="1" max="1" width="17.81640625" style="26" customWidth="1"/>
    <col min="2" max="2" width="0.453125" style="26" customWidth="1"/>
    <col min="3" max="3" width="8" style="27" customWidth="1"/>
    <col min="4" max="4" width="6.26953125" style="26" customWidth="1"/>
    <col min="5" max="5" width="1.1796875" style="26" customWidth="1"/>
    <col min="6" max="6" width="4" style="26" customWidth="1"/>
    <col min="7" max="7" width="5" style="26" customWidth="1"/>
    <col min="8" max="8" width="1.1796875" style="26" customWidth="1"/>
    <col min="9" max="9" width="3.453125" style="26" customWidth="1"/>
    <col min="10" max="10" width="6.453125" style="26" customWidth="1"/>
    <col min="11" max="11" width="1.1796875" style="26" customWidth="1"/>
    <col min="12" max="12" width="6" style="26" customWidth="1"/>
    <col min="13" max="13" width="1.1796875" style="26" customWidth="1"/>
    <col min="14" max="14" width="6" style="26" customWidth="1"/>
    <col min="15" max="15" width="1.26953125" style="26" customWidth="1"/>
    <col min="16" max="16" width="8.453125" style="26" customWidth="1"/>
    <col min="17" max="17" width="5" hidden="1" customWidth="1"/>
    <col min="18" max="18" width="5" style="26" customWidth="1"/>
    <col min="19" max="19" width="7.1796875" style="26" customWidth="1"/>
    <col min="20" max="20" width="2" style="26" customWidth="1"/>
    <col min="21" max="21" width="1.7265625" style="26" customWidth="1"/>
    <col min="22" max="22" width="5.7265625" style="26" customWidth="1"/>
    <col min="23" max="23" width="11.26953125" hidden="1" customWidth="1"/>
    <col min="24" max="24" width="3.81640625" hidden="1" customWidth="1"/>
    <col min="25" max="25" width="4" style="26" customWidth="1"/>
    <col min="26" max="26" width="3.1796875" style="26" customWidth="1"/>
    <col min="27" max="27" width="3.81640625" style="26" customWidth="1"/>
    <col min="28" max="29" width="8.453125" style="26" customWidth="1"/>
    <col min="30" max="31" width="8.26953125" style="26" customWidth="1"/>
    <col min="32" max="16384" width="10.81640625" style="26"/>
  </cols>
  <sheetData>
    <row r="1" spans="2:31" ht="18" customHeight="1">
      <c r="B1" s="51"/>
      <c r="C1" s="73"/>
      <c r="D1" s="29"/>
      <c r="E1" s="29"/>
      <c r="F1" s="29"/>
      <c r="G1" s="41"/>
      <c r="H1" s="29"/>
      <c r="I1" s="327"/>
      <c r="J1" s="333"/>
      <c r="K1" s="52"/>
      <c r="L1" s="576" t="s">
        <v>175</v>
      </c>
      <c r="M1" s="576"/>
      <c r="N1" s="576"/>
      <c r="O1" s="576"/>
      <c r="P1" s="576"/>
      <c r="Q1" s="576"/>
      <c r="R1" s="52"/>
      <c r="S1" s="53"/>
      <c r="T1" s="53"/>
      <c r="U1" s="53"/>
      <c r="V1" s="53"/>
      <c r="W1" s="53"/>
      <c r="X1" s="53"/>
      <c r="Y1" s="53"/>
      <c r="Z1" s="53"/>
      <c r="AA1" s="337" t="s">
        <v>248</v>
      </c>
      <c r="AD1"/>
      <c r="AE1" s="328"/>
    </row>
    <row r="2" spans="2:31" ht="18" customHeight="1">
      <c r="B2" s="321"/>
      <c r="C2" s="322"/>
      <c r="D2" s="27"/>
      <c r="E2" s="27"/>
      <c r="F2" s="27"/>
      <c r="G2" s="24"/>
      <c r="H2" s="27"/>
      <c r="I2" s="27"/>
      <c r="J2" s="573" t="s">
        <v>188</v>
      </c>
      <c r="K2" s="573"/>
      <c r="L2" s="573"/>
      <c r="M2" s="573"/>
      <c r="N2" s="573"/>
      <c r="O2" s="573"/>
      <c r="P2" s="573"/>
      <c r="Q2" s="573"/>
      <c r="R2" s="573"/>
      <c r="S2" s="573"/>
      <c r="T2" s="325"/>
      <c r="U2" s="325"/>
      <c r="V2" s="325"/>
      <c r="W2" s="325"/>
      <c r="X2" s="325"/>
      <c r="Y2" s="325"/>
      <c r="Z2" s="325"/>
      <c r="AA2" s="326"/>
      <c r="AD2"/>
      <c r="AE2" s="329"/>
    </row>
    <row r="3" spans="2:31" ht="18" customHeight="1">
      <c r="B3" s="321"/>
      <c r="C3" s="322"/>
      <c r="D3" s="27"/>
      <c r="E3" s="27"/>
      <c r="F3" s="27"/>
      <c r="G3" s="24"/>
      <c r="H3" s="27"/>
      <c r="I3" s="323"/>
      <c r="J3" s="573"/>
      <c r="K3" s="573"/>
      <c r="L3" s="573"/>
      <c r="M3" s="573"/>
      <c r="N3" s="573"/>
      <c r="O3" s="573"/>
      <c r="P3" s="573"/>
      <c r="Q3" s="573"/>
      <c r="R3" s="573"/>
      <c r="S3" s="573"/>
      <c r="T3" s="325"/>
      <c r="U3" s="325"/>
      <c r="V3" s="325"/>
      <c r="W3" s="325"/>
      <c r="X3" s="325"/>
      <c r="Y3" s="325"/>
      <c r="Z3" s="325"/>
      <c r="AA3" s="326"/>
      <c r="AD3"/>
      <c r="AE3" s="329"/>
    </row>
    <row r="4" spans="2:31" ht="18" customHeight="1">
      <c r="B4" s="32"/>
      <c r="C4" s="40"/>
      <c r="D4" s="27"/>
      <c r="E4" s="27"/>
      <c r="F4" s="27"/>
      <c r="G4" s="27"/>
      <c r="H4" s="27"/>
      <c r="I4" s="27"/>
      <c r="J4" s="573"/>
      <c r="K4" s="573"/>
      <c r="L4" s="573"/>
      <c r="M4" s="573"/>
      <c r="N4" s="573"/>
      <c r="O4" s="573"/>
      <c r="P4" s="573"/>
      <c r="Q4" s="573"/>
      <c r="R4" s="573"/>
      <c r="S4" s="573"/>
      <c r="T4" s="27"/>
      <c r="U4" s="27"/>
      <c r="V4" s="27"/>
      <c r="W4" s="24"/>
      <c r="X4" s="24"/>
      <c r="Y4" s="24"/>
      <c r="Z4" s="27"/>
      <c r="AA4" s="33"/>
      <c r="AE4" s="329"/>
    </row>
    <row r="5" spans="2:31" ht="18" customHeight="1">
      <c r="B5" s="32"/>
      <c r="C5" s="574" t="s">
        <v>186</v>
      </c>
      <c r="D5" s="574"/>
      <c r="E5" s="574"/>
      <c r="F5" s="574"/>
      <c r="G5" s="574"/>
      <c r="H5" s="574"/>
      <c r="I5" s="379"/>
      <c r="J5" s="379"/>
      <c r="K5" s="379"/>
      <c r="L5" s="379"/>
      <c r="M5" s="379"/>
      <c r="N5" s="379"/>
      <c r="O5" s="379"/>
      <c r="P5" s="379"/>
      <c r="Q5" s="379"/>
      <c r="R5" s="379"/>
      <c r="S5" s="379"/>
      <c r="T5" s="27"/>
      <c r="U5" s="27"/>
      <c r="V5" s="27"/>
      <c r="W5" s="24"/>
      <c r="X5" s="24"/>
      <c r="Y5" s="24"/>
      <c r="Z5" s="27"/>
      <c r="AA5" s="33"/>
      <c r="AE5" s="329"/>
    </row>
    <row r="6" spans="2:31" ht="18" customHeight="1">
      <c r="B6" s="32"/>
      <c r="C6" s="575" t="s">
        <v>187</v>
      </c>
      <c r="D6" s="575"/>
      <c r="E6" s="575"/>
      <c r="F6" s="575"/>
      <c r="G6" s="575"/>
      <c r="H6" s="379"/>
      <c r="I6" s="379"/>
      <c r="J6" s="379"/>
      <c r="K6" s="379"/>
      <c r="L6" s="379"/>
      <c r="M6" s="379"/>
      <c r="N6" s="379"/>
      <c r="O6" s="379"/>
      <c r="P6" s="379"/>
      <c r="Q6" s="379"/>
      <c r="R6" s="379"/>
      <c r="S6" s="379"/>
      <c r="T6" s="27"/>
      <c r="U6" s="27"/>
      <c r="V6" s="27"/>
      <c r="W6" s="24"/>
      <c r="X6" s="24"/>
      <c r="Y6" s="24"/>
      <c r="Z6" s="27"/>
      <c r="AA6" s="33"/>
      <c r="AE6" s="329"/>
    </row>
    <row r="7" spans="2:31" ht="8.25" customHeight="1">
      <c r="B7" s="34"/>
      <c r="C7" s="54"/>
      <c r="D7" s="335"/>
      <c r="E7" s="335"/>
      <c r="F7" s="335"/>
      <c r="G7" s="335"/>
      <c r="H7" s="335"/>
      <c r="I7" s="335"/>
      <c r="J7" s="335"/>
      <c r="K7" s="335"/>
      <c r="L7" s="335"/>
      <c r="M7" s="335"/>
      <c r="N7" s="335"/>
      <c r="O7" s="335"/>
      <c r="P7" s="335"/>
      <c r="Q7" s="335"/>
      <c r="R7" s="335"/>
      <c r="S7" s="335"/>
      <c r="T7" s="31"/>
      <c r="U7" s="31"/>
      <c r="V7" s="31"/>
      <c r="W7" s="30"/>
      <c r="X7" s="30"/>
      <c r="Y7" s="30"/>
      <c r="Z7" s="31"/>
      <c r="AA7" s="331"/>
    </row>
    <row r="8" spans="2:31" ht="8.5" customHeight="1">
      <c r="B8" s="27"/>
      <c r="C8" s="40"/>
      <c r="D8" s="27"/>
      <c r="E8" s="27"/>
      <c r="F8" s="27"/>
      <c r="G8" s="27"/>
      <c r="H8" s="27"/>
      <c r="I8" s="27"/>
      <c r="J8" s="27"/>
      <c r="K8" s="27"/>
      <c r="L8" s="27"/>
      <c r="M8" s="27"/>
      <c r="N8" s="27"/>
      <c r="O8" s="27"/>
      <c r="P8" s="27"/>
      <c r="Q8" s="24"/>
      <c r="R8" s="27"/>
      <c r="S8" s="27"/>
      <c r="T8" s="27"/>
      <c r="U8" s="27"/>
      <c r="V8" s="27"/>
      <c r="W8" s="24"/>
      <c r="X8" s="24"/>
      <c r="Y8" s="27"/>
      <c r="Z8" s="27"/>
      <c r="AA8" s="27"/>
    </row>
    <row r="9" spans="2:31" ht="33.5" customHeight="1">
      <c r="B9" s="39"/>
      <c r="C9" s="80" t="s">
        <v>13</v>
      </c>
      <c r="D9" s="41"/>
      <c r="E9" s="41"/>
      <c r="F9" s="41"/>
      <c r="G9" s="41"/>
      <c r="H9" s="41"/>
      <c r="I9" s="29"/>
      <c r="J9" s="29"/>
      <c r="K9" s="29"/>
      <c r="L9" s="29"/>
      <c r="M9" s="29"/>
      <c r="N9" s="29"/>
      <c r="O9" s="29"/>
      <c r="P9" s="29"/>
      <c r="Q9" s="41"/>
      <c r="R9" s="29"/>
      <c r="S9" s="29"/>
      <c r="T9" s="29"/>
      <c r="U9" s="29"/>
      <c r="V9" s="29"/>
      <c r="W9" s="41"/>
      <c r="X9" s="41"/>
      <c r="Y9" s="29"/>
      <c r="Z9" s="29"/>
      <c r="AA9" s="36"/>
    </row>
    <row r="10" spans="2:31" ht="9" customHeight="1">
      <c r="B10" s="32"/>
      <c r="C10" s="58"/>
      <c r="D10" s="24"/>
      <c r="E10" s="24"/>
      <c r="F10" s="24"/>
      <c r="G10" s="24"/>
      <c r="H10" s="24"/>
      <c r="I10" s="27"/>
      <c r="J10" s="27"/>
      <c r="K10" s="27"/>
      <c r="L10" s="27"/>
      <c r="M10" s="27"/>
      <c r="N10" s="27"/>
      <c r="O10" s="27"/>
      <c r="P10" s="27"/>
      <c r="Q10" s="24"/>
      <c r="R10" s="27"/>
      <c r="S10" s="27"/>
      <c r="T10" s="27"/>
      <c r="U10" s="27"/>
      <c r="V10" s="27"/>
      <c r="W10" s="24"/>
      <c r="X10" s="24"/>
      <c r="Y10" s="27"/>
      <c r="Z10" s="27"/>
      <c r="AA10" s="33"/>
    </row>
    <row r="11" spans="2:31">
      <c r="B11" s="32"/>
      <c r="C11" s="24" t="s">
        <v>14</v>
      </c>
      <c r="D11" s="24"/>
      <c r="E11" s="24"/>
      <c r="F11" s="24"/>
      <c r="G11" s="24"/>
      <c r="H11" s="24"/>
      <c r="I11" s="27"/>
      <c r="J11" s="27"/>
      <c r="K11" s="27"/>
      <c r="L11" s="27"/>
      <c r="M11" s="27"/>
      <c r="N11" s="27"/>
      <c r="O11" s="27"/>
      <c r="P11" s="27"/>
      <c r="Q11" s="24"/>
      <c r="R11" s="27"/>
      <c r="S11" s="27"/>
      <c r="T11" s="27"/>
      <c r="U11" s="27"/>
      <c r="V11" s="27"/>
      <c r="W11" s="24"/>
      <c r="X11" s="24"/>
      <c r="Y11" s="27"/>
      <c r="Z11" s="27"/>
      <c r="AA11" s="33"/>
    </row>
    <row r="12" spans="2:31" ht="44.5" customHeight="1">
      <c r="B12" s="32"/>
      <c r="C12" s="577" t="s">
        <v>105</v>
      </c>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8"/>
    </row>
    <row r="13" spans="2:31" ht="10.25" customHeight="1">
      <c r="B13" s="32"/>
      <c r="C13" s="24"/>
      <c r="D13" s="24"/>
      <c r="E13" s="24"/>
      <c r="F13" s="24"/>
      <c r="G13" s="24"/>
      <c r="H13" s="24"/>
      <c r="I13" s="27"/>
      <c r="J13" s="27"/>
      <c r="K13" s="27"/>
      <c r="L13" s="27"/>
      <c r="M13" s="27"/>
      <c r="N13" s="27"/>
      <c r="O13" s="27"/>
      <c r="P13" s="27"/>
      <c r="Q13" s="24"/>
      <c r="R13" s="27"/>
      <c r="S13" s="27"/>
      <c r="T13" s="27"/>
      <c r="U13" s="27"/>
      <c r="V13" s="27"/>
      <c r="W13" s="24"/>
      <c r="X13" s="24"/>
      <c r="Y13" s="27"/>
      <c r="Z13" s="27"/>
      <c r="AA13" s="33"/>
    </row>
    <row r="14" spans="2:31" ht="13">
      <c r="B14" s="32"/>
      <c r="C14" s="42" t="s">
        <v>106</v>
      </c>
      <c r="D14" s="24"/>
      <c r="E14" s="24"/>
      <c r="F14" s="24"/>
      <c r="G14" s="24"/>
      <c r="H14" s="24"/>
      <c r="I14" s="27"/>
      <c r="J14" s="27"/>
      <c r="K14" s="27"/>
      <c r="L14" s="27"/>
      <c r="M14" s="27"/>
      <c r="N14" s="27"/>
      <c r="O14" s="27"/>
      <c r="P14" s="27"/>
      <c r="Q14" s="24"/>
      <c r="R14" s="27"/>
      <c r="S14" s="27"/>
      <c r="T14" s="27"/>
      <c r="U14" s="27"/>
      <c r="V14" s="27"/>
      <c r="W14" s="24"/>
      <c r="X14" s="24"/>
      <c r="Y14" s="27"/>
      <c r="Z14" s="27"/>
      <c r="AA14" s="33"/>
    </row>
    <row r="15" spans="2:31" ht="18" customHeight="1">
      <c r="B15" s="32"/>
      <c r="C15" s="72" t="s">
        <v>100</v>
      </c>
      <c r="D15" s="24"/>
      <c r="E15" s="24"/>
      <c r="F15" s="24"/>
      <c r="G15" s="24" t="s">
        <v>2</v>
      </c>
      <c r="I15" s="27"/>
      <c r="J15" s="27"/>
      <c r="K15" s="27"/>
      <c r="L15" s="24"/>
      <c r="M15" s="24"/>
      <c r="N15" s="27"/>
      <c r="O15" s="27" t="s">
        <v>15</v>
      </c>
      <c r="P15" s="27"/>
      <c r="Q15" s="24"/>
      <c r="R15" s="27"/>
      <c r="S15" s="27"/>
      <c r="T15" s="27"/>
      <c r="U15" s="27"/>
      <c r="V15" s="27"/>
      <c r="W15" s="24"/>
      <c r="X15" s="24"/>
      <c r="Y15" s="27"/>
      <c r="Z15" s="27"/>
      <c r="AA15" s="33"/>
    </row>
    <row r="16" spans="2:31">
      <c r="B16" s="32"/>
      <c r="C16" s="24"/>
      <c r="D16" s="24"/>
      <c r="E16" s="24"/>
      <c r="F16" s="24"/>
      <c r="G16" s="24" t="s">
        <v>13</v>
      </c>
      <c r="I16" s="27"/>
      <c r="J16" s="27"/>
      <c r="K16" s="27"/>
      <c r="L16" s="24"/>
      <c r="M16" s="24"/>
      <c r="N16" s="27"/>
      <c r="O16" s="24" t="s">
        <v>16</v>
      </c>
      <c r="P16" s="27"/>
      <c r="Q16" s="24"/>
      <c r="R16" s="27"/>
      <c r="S16" s="27"/>
      <c r="T16" s="27"/>
      <c r="U16" s="27"/>
      <c r="V16" s="27"/>
      <c r="W16" s="24"/>
      <c r="X16" s="24"/>
      <c r="Y16" s="27"/>
      <c r="Z16" s="27"/>
      <c r="AA16" s="33"/>
    </row>
    <row r="17" spans="2:27">
      <c r="B17" s="32"/>
      <c r="C17" s="24"/>
      <c r="D17" s="24"/>
      <c r="E17" s="24"/>
      <c r="F17" s="24"/>
      <c r="G17" s="28" t="s">
        <v>197</v>
      </c>
      <c r="I17" s="27"/>
      <c r="J17" s="27"/>
      <c r="K17" s="27"/>
      <c r="L17" s="24"/>
      <c r="M17" s="24"/>
      <c r="N17" s="27"/>
      <c r="O17" s="28" t="s">
        <v>200</v>
      </c>
      <c r="P17" s="27"/>
      <c r="Q17" s="24"/>
      <c r="R17" s="27"/>
      <c r="S17" s="27"/>
      <c r="T17" s="27"/>
      <c r="U17" s="27"/>
      <c r="V17" s="27"/>
      <c r="W17" s="24"/>
      <c r="X17" s="24"/>
      <c r="Y17" s="27"/>
      <c r="Z17" s="27"/>
      <c r="AA17" s="33"/>
    </row>
    <row r="18" spans="2:27">
      <c r="B18" s="32"/>
      <c r="C18" s="24"/>
      <c r="D18" s="24"/>
      <c r="E18" s="24"/>
      <c r="F18" s="24"/>
      <c r="G18" s="24" t="s">
        <v>17</v>
      </c>
      <c r="I18" s="27"/>
      <c r="J18" s="27"/>
      <c r="K18" s="27"/>
      <c r="L18" s="24"/>
      <c r="M18" s="24"/>
      <c r="N18" s="27"/>
      <c r="O18" s="24" t="s">
        <v>18</v>
      </c>
      <c r="P18" s="27"/>
      <c r="Q18" s="24"/>
      <c r="R18" s="27"/>
      <c r="S18" s="27"/>
      <c r="T18" s="27"/>
      <c r="U18" s="27"/>
      <c r="V18" s="27"/>
      <c r="W18" s="24"/>
      <c r="X18" s="24"/>
      <c r="Y18" s="27"/>
      <c r="Z18" s="27"/>
      <c r="AA18" s="33"/>
    </row>
    <row r="19" spans="2:27">
      <c r="B19" s="32"/>
      <c r="C19" s="24"/>
      <c r="D19" s="24"/>
      <c r="E19" s="24"/>
      <c r="F19" s="24"/>
      <c r="G19" s="446" t="s">
        <v>235</v>
      </c>
      <c r="I19" s="27"/>
      <c r="J19" s="27"/>
      <c r="K19" s="27"/>
      <c r="L19" s="24"/>
      <c r="M19" s="24"/>
      <c r="N19" s="27"/>
      <c r="O19" s="446" t="s">
        <v>234</v>
      </c>
      <c r="P19" s="27"/>
      <c r="Q19" s="24"/>
      <c r="R19" s="27"/>
      <c r="S19" s="27"/>
      <c r="T19" s="27"/>
      <c r="U19" s="27"/>
      <c r="V19" s="27"/>
      <c r="W19" s="24"/>
      <c r="X19" s="24"/>
      <c r="Y19" s="27"/>
      <c r="Z19" s="27"/>
      <c r="AA19" s="33"/>
    </row>
    <row r="20" spans="2:27">
      <c r="B20" s="32"/>
      <c r="C20" s="24"/>
      <c r="D20" s="24"/>
      <c r="E20" s="24"/>
      <c r="F20" s="24"/>
      <c r="G20" s="446" t="s">
        <v>201</v>
      </c>
      <c r="I20" s="27"/>
      <c r="J20" s="27"/>
      <c r="K20" s="27"/>
      <c r="L20" s="24"/>
      <c r="M20" s="24"/>
      <c r="N20" s="27"/>
      <c r="O20" s="349" t="s">
        <v>227</v>
      </c>
      <c r="P20" s="27"/>
      <c r="Q20" s="24"/>
      <c r="R20" s="27"/>
      <c r="S20" s="27"/>
      <c r="T20" s="27"/>
      <c r="U20" s="27"/>
      <c r="V20" s="27"/>
      <c r="W20" s="24"/>
      <c r="X20" s="24"/>
      <c r="Y20" s="27"/>
      <c r="Z20" s="27"/>
      <c r="AA20" s="33"/>
    </row>
    <row r="21" spans="2:27">
      <c r="B21" s="32"/>
      <c r="C21" s="24"/>
      <c r="D21" s="24"/>
      <c r="E21" s="24"/>
      <c r="F21" s="24"/>
      <c r="G21" s="446" t="s">
        <v>202</v>
      </c>
      <c r="I21" s="27"/>
      <c r="J21" s="27"/>
      <c r="K21" s="27"/>
      <c r="L21" s="24"/>
      <c r="M21" s="24"/>
      <c r="N21" s="27"/>
      <c r="O21" s="28" t="s">
        <v>200</v>
      </c>
      <c r="P21" s="27"/>
      <c r="Q21" s="24"/>
      <c r="R21" s="27"/>
      <c r="S21" s="27"/>
      <c r="T21" s="27"/>
      <c r="U21" s="27"/>
      <c r="V21" s="27"/>
      <c r="W21" s="24"/>
      <c r="X21" s="24"/>
      <c r="Y21" s="27"/>
      <c r="Z21" s="27"/>
      <c r="AA21" s="33"/>
    </row>
    <row r="22" spans="2:27">
      <c r="B22" s="32"/>
      <c r="C22" s="24"/>
      <c r="D22" s="24"/>
      <c r="E22" s="24"/>
      <c r="F22" s="24"/>
      <c r="G22" s="24" t="s">
        <v>19</v>
      </c>
      <c r="I22" s="27"/>
      <c r="J22" s="27"/>
      <c r="K22" s="27"/>
      <c r="L22" s="27"/>
      <c r="M22" s="24"/>
      <c r="N22" s="27"/>
      <c r="O22" s="24" t="s">
        <v>20</v>
      </c>
      <c r="P22" s="27"/>
      <c r="Q22" s="24"/>
      <c r="R22" s="27"/>
      <c r="S22" s="27"/>
      <c r="T22" s="27"/>
      <c r="U22" s="27"/>
      <c r="V22" s="27"/>
      <c r="W22" s="24"/>
      <c r="X22" s="24"/>
      <c r="Y22" s="27"/>
      <c r="Z22" s="27"/>
      <c r="AA22" s="33"/>
    </row>
    <row r="23" spans="2:27">
      <c r="B23" s="32"/>
      <c r="C23" s="24"/>
      <c r="D23" s="24"/>
      <c r="E23" s="24"/>
      <c r="F23" s="24"/>
      <c r="G23" s="28" t="s">
        <v>198</v>
      </c>
      <c r="H23" s="24"/>
      <c r="I23" s="27"/>
      <c r="J23" s="27"/>
      <c r="K23" s="27"/>
      <c r="L23" s="27"/>
      <c r="M23" s="27"/>
      <c r="N23" s="27"/>
      <c r="O23" s="28" t="s">
        <v>199</v>
      </c>
      <c r="P23" s="27"/>
      <c r="Q23" s="24"/>
      <c r="R23" s="27"/>
      <c r="S23" s="27"/>
      <c r="T23" s="27"/>
      <c r="U23" s="27"/>
      <c r="V23" s="27"/>
      <c r="W23" s="24"/>
      <c r="X23" s="24"/>
      <c r="Y23" s="27"/>
      <c r="Z23" s="27"/>
      <c r="AA23" s="33"/>
    </row>
    <row r="24" spans="2:27" ht="9.5" customHeight="1">
      <c r="B24" s="32"/>
      <c r="C24" s="24"/>
      <c r="D24" s="24"/>
      <c r="E24" s="24"/>
      <c r="F24" s="24"/>
      <c r="G24" s="24"/>
      <c r="H24" s="24"/>
      <c r="I24" s="27"/>
      <c r="J24" s="27"/>
      <c r="K24" s="27"/>
      <c r="L24" s="27"/>
      <c r="M24" s="27"/>
      <c r="N24" s="27"/>
      <c r="O24" s="27"/>
      <c r="P24" s="27"/>
      <c r="Q24" s="24"/>
      <c r="R24" s="27"/>
      <c r="S24" s="27"/>
      <c r="T24" s="27"/>
      <c r="U24" s="27"/>
      <c r="V24" s="27"/>
      <c r="W24" s="24"/>
      <c r="X24" s="24"/>
      <c r="Y24" s="27"/>
      <c r="Z24" s="27"/>
      <c r="AA24" s="33"/>
    </row>
    <row r="25" spans="2:27" ht="13.25" customHeight="1">
      <c r="B25" s="32"/>
      <c r="C25" s="42" t="s">
        <v>228</v>
      </c>
      <c r="D25" s="24"/>
      <c r="E25" s="24"/>
      <c r="F25" s="24"/>
      <c r="G25" s="24"/>
      <c r="H25" s="24"/>
      <c r="I25" s="27"/>
      <c r="J25" s="27"/>
      <c r="K25" s="27"/>
      <c r="L25" s="27"/>
      <c r="M25" s="27"/>
      <c r="N25" s="27"/>
      <c r="O25" s="27"/>
      <c r="P25" s="27"/>
      <c r="Q25" s="24"/>
      <c r="R25" s="27"/>
      <c r="S25" s="27"/>
      <c r="T25" s="27"/>
      <c r="U25" s="27"/>
      <c r="V25" s="27"/>
      <c r="W25" s="24"/>
      <c r="X25" s="24"/>
      <c r="Y25" s="27"/>
      <c r="Z25" s="27"/>
      <c r="AA25" s="33"/>
    </row>
    <row r="26" spans="2:27" ht="65.25" customHeight="1">
      <c r="B26" s="32"/>
      <c r="C26" s="579" t="s">
        <v>229</v>
      </c>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8"/>
    </row>
    <row r="27" spans="2:27" ht="13">
      <c r="B27" s="32"/>
      <c r="C27" s="580" t="s">
        <v>203</v>
      </c>
      <c r="D27" s="581"/>
      <c r="E27" s="581"/>
      <c r="F27" s="581"/>
      <c r="G27" s="581"/>
      <c r="H27" s="581"/>
      <c r="I27" s="582"/>
      <c r="J27" s="431"/>
      <c r="K27" s="431"/>
      <c r="L27" s="583" t="s">
        <v>204</v>
      </c>
      <c r="M27" s="584"/>
      <c r="N27" s="584"/>
      <c r="O27" s="584"/>
      <c r="P27" s="584"/>
      <c r="Q27" s="584"/>
      <c r="R27" s="584"/>
      <c r="S27" s="585"/>
      <c r="T27" s="431"/>
      <c r="U27" s="431"/>
      <c r="V27" s="431"/>
      <c r="W27" s="431"/>
      <c r="X27" s="431"/>
      <c r="Y27" s="431"/>
      <c r="Z27" s="431"/>
      <c r="AA27" s="432"/>
    </row>
    <row r="28" spans="2:27" ht="21" customHeight="1">
      <c r="B28" s="32"/>
      <c r="C28" s="42" t="s">
        <v>226</v>
      </c>
      <c r="D28" s="24"/>
      <c r="E28" s="24"/>
      <c r="F28" s="24"/>
      <c r="G28" s="24"/>
      <c r="H28" s="24"/>
      <c r="I28" s="27"/>
      <c r="J28" s="27"/>
      <c r="K28" s="27"/>
      <c r="L28" s="27"/>
      <c r="M28" s="27"/>
      <c r="N28" s="27"/>
      <c r="O28" s="27"/>
      <c r="P28" s="27"/>
      <c r="Q28" s="24"/>
      <c r="R28" s="27"/>
      <c r="S28" s="27"/>
      <c r="T28" s="27"/>
      <c r="U28" s="27"/>
      <c r="V28" s="27"/>
      <c r="W28" s="24"/>
      <c r="X28" s="24"/>
      <c r="Y28" s="27"/>
      <c r="Z28" s="27"/>
      <c r="AA28" s="33"/>
    </row>
    <row r="29" spans="2:27" ht="46.75" customHeight="1">
      <c r="B29" s="32"/>
      <c r="C29" s="579" t="s">
        <v>107</v>
      </c>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8"/>
    </row>
    <row r="30" spans="2:27" ht="13" customHeight="1">
      <c r="B30" s="32"/>
      <c r="C30" s="587" t="s">
        <v>236</v>
      </c>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8"/>
    </row>
    <row r="31" spans="2:27" ht="46.75" customHeight="1">
      <c r="B31" s="32"/>
      <c r="C31" s="579" t="s">
        <v>237</v>
      </c>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86"/>
    </row>
    <row r="32" spans="2:27" ht="13">
      <c r="B32" s="32"/>
      <c r="C32" s="42" t="s">
        <v>230</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2"/>
    </row>
    <row r="33" spans="2:27" ht="26.25" customHeight="1">
      <c r="B33" s="32"/>
      <c r="C33" s="579" t="s">
        <v>231</v>
      </c>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86"/>
    </row>
    <row r="34" spans="2:27" ht="22.5" customHeight="1">
      <c r="B34" s="32"/>
      <c r="C34" s="42" t="s">
        <v>118</v>
      </c>
      <c r="D34" s="24"/>
      <c r="E34" s="24"/>
      <c r="F34" s="24"/>
      <c r="G34" s="24"/>
      <c r="H34" s="24"/>
      <c r="I34" s="27"/>
      <c r="J34" s="27"/>
      <c r="K34" s="27"/>
      <c r="L34" s="27"/>
      <c r="M34" s="27"/>
      <c r="N34" s="27"/>
      <c r="O34" s="27"/>
      <c r="P34" s="27"/>
      <c r="Q34" s="24"/>
      <c r="R34" s="27"/>
      <c r="S34" s="27"/>
      <c r="T34" s="27"/>
      <c r="U34" s="27"/>
      <c r="V34" s="27"/>
      <c r="W34" s="24"/>
      <c r="X34" s="24"/>
      <c r="Y34" s="27"/>
      <c r="Z34" s="27"/>
      <c r="AA34" s="33"/>
    </row>
    <row r="35" spans="2:27" ht="33.5" customHeight="1">
      <c r="B35" s="32"/>
      <c r="C35" s="577" t="s">
        <v>108</v>
      </c>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8"/>
    </row>
    <row r="36" spans="2:27" ht="13">
      <c r="B36" s="32"/>
      <c r="C36" s="42" t="s">
        <v>152</v>
      </c>
      <c r="D36" s="24"/>
      <c r="E36" s="24"/>
      <c r="F36" s="24"/>
      <c r="G36" s="24"/>
      <c r="H36" s="24"/>
      <c r="I36" s="27"/>
      <c r="J36" s="27"/>
      <c r="K36" s="27"/>
      <c r="L36" s="27"/>
      <c r="M36" s="27"/>
      <c r="N36" s="27"/>
      <c r="O36" s="27"/>
      <c r="P36" s="27"/>
      <c r="Q36" s="24"/>
      <c r="R36" s="27"/>
      <c r="S36" s="27"/>
      <c r="T36" s="27"/>
      <c r="U36" s="27"/>
      <c r="V36" s="27"/>
      <c r="W36" s="24"/>
      <c r="X36" s="24"/>
      <c r="Y36" s="27"/>
      <c r="Z36" s="27"/>
      <c r="AA36" s="33"/>
    </row>
    <row r="37" spans="2:27" ht="40" customHeight="1">
      <c r="B37" s="32"/>
      <c r="C37" s="577" t="s">
        <v>108</v>
      </c>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8"/>
    </row>
    <row r="38" spans="2:27" ht="28.25" customHeight="1">
      <c r="B38" s="32"/>
      <c r="C38" s="579" t="s">
        <v>205</v>
      </c>
      <c r="D38" s="577"/>
      <c r="E38" s="577"/>
      <c r="F38" s="577"/>
      <c r="G38" s="577"/>
      <c r="H38" s="577"/>
      <c r="I38" s="577"/>
      <c r="J38" s="577"/>
      <c r="K38" s="577"/>
      <c r="L38" s="577"/>
      <c r="M38" s="577"/>
      <c r="N38" s="577"/>
      <c r="O38" s="577"/>
      <c r="P38" s="577"/>
      <c r="Q38" s="577"/>
      <c r="R38" s="577"/>
      <c r="S38" s="577"/>
      <c r="T38" s="577"/>
      <c r="U38" s="577"/>
      <c r="V38" s="577" t="s">
        <v>101</v>
      </c>
      <c r="W38" s="577"/>
      <c r="X38" s="577"/>
      <c r="Y38" s="577"/>
      <c r="Z38" s="577"/>
      <c r="AA38" s="578"/>
    </row>
    <row r="39" spans="2:27">
      <c r="B39" s="32"/>
      <c r="C39" s="24" t="s">
        <v>21</v>
      </c>
      <c r="D39" s="24"/>
      <c r="E39" s="24"/>
      <c r="F39" s="24"/>
      <c r="G39" s="24"/>
      <c r="H39" s="24"/>
      <c r="I39" s="27"/>
      <c r="J39" s="27"/>
      <c r="K39" s="27"/>
      <c r="L39" s="27"/>
      <c r="M39" s="27"/>
      <c r="N39" s="27"/>
      <c r="O39" s="27"/>
      <c r="P39" s="27"/>
      <c r="Q39" s="24"/>
      <c r="R39" s="27"/>
      <c r="S39" s="27"/>
      <c r="T39" s="27"/>
      <c r="U39" s="27"/>
      <c r="V39" s="27"/>
      <c r="W39" s="24"/>
      <c r="X39" s="24"/>
      <c r="Y39" s="27"/>
      <c r="Z39" s="27"/>
      <c r="AA39" s="33"/>
    </row>
    <row r="40" spans="2:27">
      <c r="B40" s="34"/>
      <c r="C40" s="30"/>
      <c r="D40" s="30"/>
      <c r="E40" s="30"/>
      <c r="F40" s="30"/>
      <c r="G40" s="30"/>
      <c r="H40" s="30"/>
      <c r="I40" s="31"/>
      <c r="J40" s="31"/>
      <c r="K40" s="31"/>
      <c r="L40" s="31"/>
      <c r="M40" s="31"/>
      <c r="N40" s="31"/>
      <c r="O40" s="31"/>
      <c r="P40" s="31"/>
      <c r="Q40" s="30"/>
      <c r="R40" s="31"/>
      <c r="S40" s="31"/>
      <c r="T40" s="31"/>
      <c r="U40" s="31"/>
      <c r="V40" s="31"/>
      <c r="W40" s="30"/>
      <c r="X40" s="30"/>
      <c r="Y40" s="31"/>
      <c r="Z40" s="31"/>
      <c r="AA40" s="35"/>
    </row>
    <row r="41" spans="2:27" ht="12" customHeight="1">
      <c r="B41" s="309"/>
      <c r="C41" s="310"/>
      <c r="D41" s="310"/>
      <c r="E41" s="310"/>
      <c r="F41" s="310"/>
      <c r="G41" s="310"/>
      <c r="H41" s="310"/>
      <c r="I41" s="309"/>
      <c r="J41" s="309"/>
      <c r="K41" s="309"/>
      <c r="L41" s="309"/>
      <c r="M41" s="309"/>
      <c r="N41" s="309"/>
      <c r="O41" s="309"/>
      <c r="P41" s="309"/>
      <c r="Q41" s="310"/>
      <c r="R41" s="309"/>
      <c r="S41" s="309"/>
      <c r="T41" s="309"/>
      <c r="U41" s="309"/>
      <c r="V41" s="309"/>
      <c r="W41" s="310"/>
      <c r="X41" s="310"/>
      <c r="Y41" s="309"/>
      <c r="Z41" s="309"/>
      <c r="AA41" s="309"/>
    </row>
    <row r="42" spans="2:27" ht="4.25" customHeight="1">
      <c r="B42" s="39"/>
      <c r="C42" s="41"/>
      <c r="D42" s="41"/>
      <c r="E42" s="41"/>
      <c r="F42" s="41"/>
      <c r="G42" s="41"/>
      <c r="H42" s="41"/>
      <c r="I42" s="29"/>
      <c r="J42" s="29"/>
      <c r="K42" s="29"/>
      <c r="L42" s="29"/>
      <c r="M42" s="29"/>
      <c r="N42" s="29"/>
      <c r="O42" s="29"/>
      <c r="P42" s="29"/>
      <c r="Q42" s="41"/>
      <c r="R42" s="29"/>
      <c r="S42" s="29"/>
      <c r="T42" s="29"/>
      <c r="U42" s="29"/>
      <c r="V42" s="29"/>
      <c r="W42" s="41"/>
      <c r="X42" s="41"/>
      <c r="Y42" s="29"/>
      <c r="Z42" s="29"/>
      <c r="AA42" s="36"/>
    </row>
    <row r="43" spans="2:27">
      <c r="B43" s="32"/>
      <c r="C43" s="28" t="s">
        <v>238</v>
      </c>
      <c r="D43" s="27"/>
      <c r="E43" s="27"/>
      <c r="F43" s="27"/>
      <c r="G43" s="27"/>
      <c r="H43" s="27"/>
      <c r="I43" s="27"/>
      <c r="J43" s="27"/>
      <c r="K43" s="27"/>
      <c r="L43" s="27"/>
      <c r="M43" s="27"/>
      <c r="N43" s="27"/>
      <c r="O43" s="27"/>
      <c r="P43" s="27"/>
      <c r="Q43" s="24"/>
      <c r="R43" s="27"/>
      <c r="S43" s="27"/>
      <c r="T43" s="244" t="s">
        <v>239</v>
      </c>
      <c r="U43" s="27"/>
      <c r="V43" s="27"/>
      <c r="W43" s="24"/>
      <c r="X43" s="24"/>
      <c r="Y43" s="27"/>
      <c r="Z43" s="27"/>
      <c r="AA43" s="33"/>
    </row>
    <row r="44" spans="2:27" ht="4.25" customHeight="1">
      <c r="B44" s="34"/>
      <c r="C44" s="54"/>
      <c r="D44" s="31"/>
      <c r="E44" s="31"/>
      <c r="F44" s="31"/>
      <c r="G44" s="31"/>
      <c r="H44" s="31"/>
      <c r="I44" s="31"/>
      <c r="J44" s="31"/>
      <c r="K44" s="31"/>
      <c r="L44" s="31"/>
      <c r="M44" s="31"/>
      <c r="N44" s="31"/>
      <c r="O44" s="31"/>
      <c r="P44" s="31"/>
      <c r="Q44" s="30"/>
      <c r="R44" s="30"/>
      <c r="S44" s="31"/>
      <c r="T44" s="381"/>
      <c r="U44" s="31"/>
      <c r="V44" s="382"/>
      <c r="W44" s="30"/>
      <c r="X44" s="30"/>
      <c r="Y44" s="31"/>
      <c r="Z44" s="31"/>
      <c r="AA44" s="35"/>
    </row>
    <row r="45" spans="2:27">
      <c r="C45" s="103" t="s">
        <v>240</v>
      </c>
      <c r="Q45" s="26"/>
      <c r="W45" s="26"/>
      <c r="X45" s="26"/>
    </row>
    <row r="46" spans="2:27">
      <c r="C46" s="26"/>
      <c r="Q46" s="26"/>
      <c r="W46" s="26"/>
      <c r="X46" s="26"/>
    </row>
    <row r="47" spans="2:27">
      <c r="C47" s="26"/>
      <c r="Q47" s="26"/>
      <c r="W47" s="26"/>
      <c r="X47" s="26"/>
    </row>
    <row r="48" spans="2:27" ht="12" customHeight="1">
      <c r="C48" s="26"/>
      <c r="Q48" s="26"/>
      <c r="W48" s="26"/>
      <c r="X48" s="26"/>
    </row>
    <row r="49" spans="3:24">
      <c r="C49" s="26"/>
      <c r="Q49" s="26"/>
      <c r="W49" s="26"/>
      <c r="X49" s="26"/>
    </row>
  </sheetData>
  <mergeCells count="15">
    <mergeCell ref="L1:Q1"/>
    <mergeCell ref="J2:S4"/>
    <mergeCell ref="C5:H5"/>
    <mergeCell ref="C6:G6"/>
    <mergeCell ref="C37:AA37"/>
    <mergeCell ref="C27:I27"/>
    <mergeCell ref="L27:S27"/>
    <mergeCell ref="C33:AA33"/>
    <mergeCell ref="C30:AA30"/>
    <mergeCell ref="C31:AA31"/>
    <mergeCell ref="C38:AA38"/>
    <mergeCell ref="C12:AA12"/>
    <mergeCell ref="C26:AA26"/>
    <mergeCell ref="C29:AA29"/>
    <mergeCell ref="C35:AA35"/>
  </mergeCells>
  <phoneticPr fontId="0" type="noConversion"/>
  <pageMargins left="0.79000000000000015" right="0.79000000000000015" top="0.39000000000000007" bottom="0.39000000000000007" header="0.2" footer="0.24000000000000002"/>
  <pageSetup paperSize="9" scale="93" orientation="portrait" horizontalDpi="300" verticalDpi="300" r:id="rId1"/>
  <headerFooter>
    <oddFooter xml:space="preserve">&amp;CGeschäftsstelle VKR  Schachenallee 29C CH-5000 Aarau
Tel. +41 (0)62 834 00 60 www.vkr.ch  info@vkr.ch
&amp;R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88"/>
  <sheetViews>
    <sheetView showGridLines="0" zoomScale="99" zoomScaleNormal="99" zoomScalePageLayoutView="120" workbookViewId="0">
      <pane xSplit="23" ySplit="9" topLeftCell="X55" activePane="bottomRight" state="frozen"/>
      <selection activeCell="C23" sqref="C23:AA23"/>
      <selection pane="topRight" activeCell="C23" sqref="C23:AA23"/>
      <selection pane="bottomLeft" activeCell="C23" sqref="C23:AA23"/>
      <selection pane="bottomRight" activeCell="P92" sqref="P92"/>
    </sheetView>
  </sheetViews>
  <sheetFormatPr baseColWidth="10" defaultColWidth="10.81640625" defaultRowHeight="12.5"/>
  <cols>
    <col min="1" max="1" width="17.81640625" style="98" customWidth="1"/>
    <col min="2" max="2" width="0.453125" style="98" customWidth="1"/>
    <col min="3" max="3" width="8.26953125" style="93" customWidth="1"/>
    <col min="4" max="4" width="4" style="98" customWidth="1"/>
    <col min="5" max="5" width="2.453125" style="98" customWidth="1"/>
    <col min="6" max="6" width="4.1796875" style="98" customWidth="1"/>
    <col min="7" max="7" width="7.1796875" style="98" customWidth="1"/>
    <col min="8" max="8" width="1.1796875" style="98" customWidth="1"/>
    <col min="9" max="9" width="4.7265625" style="98" customWidth="1"/>
    <col min="10" max="10" width="7" style="98" customWidth="1"/>
    <col min="11" max="11" width="1.1796875" style="98" customWidth="1"/>
    <col min="12" max="12" width="5.453125" style="98" customWidth="1"/>
    <col min="13" max="13" width="0.81640625" style="98" customWidth="1"/>
    <col min="14" max="14" width="7.453125" style="98" customWidth="1"/>
    <col min="15" max="15" width="1.7265625" style="98" customWidth="1"/>
    <col min="16" max="16" width="9.1796875" style="98" customWidth="1"/>
    <col min="17" max="17" width="4.26953125" style="98" customWidth="1"/>
    <col min="18" max="18" width="7.1796875" style="98" customWidth="1"/>
    <col min="19" max="19" width="1.26953125" style="98" customWidth="1"/>
    <col min="20" max="20" width="11.26953125" style="98" customWidth="1"/>
    <col min="21" max="21" width="4.26953125" style="98" customWidth="1"/>
    <col min="22" max="23" width="0.453125" style="98" customWidth="1"/>
    <col min="24" max="24" width="2.26953125" style="98" customWidth="1"/>
    <col min="25" max="25" width="15.1796875" style="98" hidden="1" customWidth="1"/>
    <col min="26" max="26" width="11.453125" style="98" hidden="1" customWidth="1"/>
    <col min="27" max="28" width="8" style="98" hidden="1" customWidth="1"/>
    <col min="29" max="29" width="2.7265625" style="98" hidden="1" customWidth="1"/>
    <col min="30" max="30" width="2.81640625" style="98" hidden="1" customWidth="1"/>
    <col min="31" max="31" width="9" style="98" hidden="1" customWidth="1"/>
    <col min="32" max="32" width="18.453125" style="98" hidden="1" customWidth="1"/>
    <col min="33" max="16384" width="10.81640625" style="98"/>
  </cols>
  <sheetData>
    <row r="1" spans="2:31" s="26" customFormat="1" ht="18" customHeight="1">
      <c r="B1" s="51"/>
      <c r="C1" s="73"/>
      <c r="D1" s="29"/>
      <c r="E1" s="29"/>
      <c r="F1" s="29"/>
      <c r="G1" s="41"/>
      <c r="H1" s="29"/>
      <c r="I1" s="327"/>
      <c r="J1" s="576" t="s">
        <v>175</v>
      </c>
      <c r="K1" s="576"/>
      <c r="L1" s="576"/>
      <c r="M1" s="576"/>
      <c r="N1" s="576"/>
      <c r="O1" s="576"/>
      <c r="P1" s="576"/>
      <c r="Q1" s="383"/>
      <c r="R1" s="52"/>
      <c r="S1" s="53"/>
      <c r="T1" s="53"/>
      <c r="U1" s="338" t="s">
        <v>247</v>
      </c>
      <c r="V1" s="378"/>
      <c r="W1" s="53"/>
      <c r="X1" s="53"/>
      <c r="Y1" s="53"/>
      <c r="Z1" s="53"/>
      <c r="AA1" s="337" t="s">
        <v>176</v>
      </c>
      <c r="AD1"/>
      <c r="AE1" s="328"/>
    </row>
    <row r="2" spans="2:31" s="26" customFormat="1" ht="18" customHeight="1">
      <c r="B2" s="321"/>
      <c r="C2" s="322"/>
      <c r="D2" s="27"/>
      <c r="E2" s="27"/>
      <c r="F2" s="27"/>
      <c r="G2" s="24"/>
      <c r="H2" s="573" t="s">
        <v>188</v>
      </c>
      <c r="I2" s="573"/>
      <c r="J2" s="573"/>
      <c r="K2" s="573"/>
      <c r="L2" s="573"/>
      <c r="M2" s="573"/>
      <c r="N2" s="573"/>
      <c r="O2" s="573"/>
      <c r="P2" s="573"/>
      <c r="Q2" s="573"/>
      <c r="R2" s="27"/>
      <c r="S2" s="27"/>
      <c r="T2" s="325"/>
      <c r="U2" s="325"/>
      <c r="V2" s="326"/>
      <c r="W2" s="325"/>
      <c r="X2" s="325"/>
      <c r="Y2" s="325"/>
      <c r="Z2" s="325"/>
      <c r="AA2" s="326"/>
      <c r="AD2"/>
      <c r="AE2" s="329"/>
    </row>
    <row r="3" spans="2:31" s="26" customFormat="1" ht="18" customHeight="1">
      <c r="B3" s="321"/>
      <c r="C3" s="322"/>
      <c r="D3" s="27"/>
      <c r="E3" s="27"/>
      <c r="F3" s="27"/>
      <c r="G3" s="24"/>
      <c r="H3" s="573"/>
      <c r="I3" s="573"/>
      <c r="J3" s="573"/>
      <c r="K3" s="573"/>
      <c r="L3" s="573"/>
      <c r="M3" s="573"/>
      <c r="N3" s="573"/>
      <c r="O3" s="573"/>
      <c r="P3" s="573"/>
      <c r="Q3" s="573"/>
      <c r="R3" s="27"/>
      <c r="S3" s="27"/>
      <c r="T3" s="325"/>
      <c r="U3" s="325"/>
      <c r="V3" s="326"/>
      <c r="W3" s="325"/>
      <c r="X3" s="325"/>
      <c r="Y3" s="325"/>
      <c r="Z3" s="325"/>
      <c r="AA3" s="326"/>
      <c r="AD3"/>
      <c r="AE3" s="329"/>
    </row>
    <row r="4" spans="2:31" s="26" customFormat="1" ht="18" customHeight="1">
      <c r="B4" s="32"/>
      <c r="C4" s="40"/>
      <c r="D4" s="27"/>
      <c r="E4" s="27"/>
      <c r="F4" s="27"/>
      <c r="G4" s="27"/>
      <c r="H4" s="573"/>
      <c r="I4" s="573"/>
      <c r="J4" s="573"/>
      <c r="K4" s="573"/>
      <c r="L4" s="573"/>
      <c r="M4" s="573"/>
      <c r="N4" s="573"/>
      <c r="O4" s="573"/>
      <c r="P4" s="573"/>
      <c r="Q4" s="573"/>
      <c r="R4" s="27"/>
      <c r="S4" s="27"/>
      <c r="T4" s="27"/>
      <c r="U4" s="27"/>
      <c r="V4" s="33"/>
      <c r="W4" s="24"/>
      <c r="X4" s="24"/>
      <c r="Y4" s="24"/>
      <c r="Z4" s="27"/>
      <c r="AA4" s="33"/>
      <c r="AE4" s="329"/>
    </row>
    <row r="5" spans="2:31" s="26" customFormat="1" ht="18" customHeight="1">
      <c r="B5" s="32"/>
      <c r="C5" s="574" t="s">
        <v>186</v>
      </c>
      <c r="D5" s="574"/>
      <c r="E5" s="574"/>
      <c r="F5" s="574"/>
      <c r="G5" s="574"/>
      <c r="H5" s="574"/>
      <c r="I5" s="379"/>
      <c r="J5" s="379"/>
      <c r="K5" s="379"/>
      <c r="L5" s="379"/>
      <c r="M5" s="379"/>
      <c r="N5" s="379"/>
      <c r="O5" s="379"/>
      <c r="P5" s="379"/>
      <c r="Q5" s="379"/>
      <c r="R5" s="379"/>
      <c r="S5" s="379"/>
      <c r="T5" s="27"/>
      <c r="U5" s="27"/>
      <c r="V5" s="33"/>
      <c r="W5" s="24"/>
      <c r="X5" s="24"/>
      <c r="Y5" s="24"/>
      <c r="Z5" s="27"/>
      <c r="AA5" s="33"/>
      <c r="AE5" s="329"/>
    </row>
    <row r="6" spans="2:31" s="26" customFormat="1" ht="18" customHeight="1">
      <c r="B6" s="32"/>
      <c r="C6" s="575" t="s">
        <v>187</v>
      </c>
      <c r="D6" s="575"/>
      <c r="E6" s="575"/>
      <c r="F6" s="575"/>
      <c r="G6" s="575"/>
      <c r="H6" s="379"/>
      <c r="I6" s="379"/>
      <c r="J6" s="379"/>
      <c r="K6" s="379"/>
      <c r="L6" s="379"/>
      <c r="M6" s="379"/>
      <c r="N6" s="379"/>
      <c r="O6" s="379"/>
      <c r="P6" s="379"/>
      <c r="Q6" s="379"/>
      <c r="R6" s="379"/>
      <c r="S6" s="379"/>
      <c r="T6" s="27"/>
      <c r="U6" s="27"/>
      <c r="V6" s="33"/>
      <c r="W6" s="24"/>
      <c r="X6" s="24"/>
      <c r="Y6" s="24"/>
      <c r="Z6" s="27"/>
      <c r="AA6" s="33"/>
      <c r="AE6" s="329"/>
    </row>
    <row r="7" spans="2:31" s="26" customFormat="1" ht="18">
      <c r="B7" s="34"/>
      <c r="C7" s="54"/>
      <c r="D7" s="335"/>
      <c r="E7" s="335"/>
      <c r="F7" s="335"/>
      <c r="G7" s="335"/>
      <c r="H7" s="335"/>
      <c r="I7" s="335"/>
      <c r="J7" s="335"/>
      <c r="K7" s="335"/>
      <c r="L7" s="335"/>
      <c r="M7" s="335"/>
      <c r="N7" s="335"/>
      <c r="O7" s="335"/>
      <c r="P7" s="335"/>
      <c r="Q7" s="335"/>
      <c r="R7" s="335"/>
      <c r="S7" s="335"/>
      <c r="T7" s="31"/>
      <c r="U7" s="31"/>
      <c r="V7" s="35"/>
      <c r="W7" s="93"/>
      <c r="X7" s="24"/>
      <c r="Y7" s="30"/>
      <c r="Z7" s="31"/>
      <c r="AA7" s="331"/>
    </row>
    <row r="8" spans="2:31" ht="5" customHeight="1">
      <c r="B8" s="93"/>
      <c r="C8" s="111"/>
      <c r="D8" s="93"/>
      <c r="E8" s="93"/>
      <c r="F8" s="93"/>
      <c r="G8" s="93"/>
      <c r="H8" s="93"/>
      <c r="I8" s="93"/>
      <c r="J8" s="93"/>
      <c r="K8" s="93"/>
      <c r="L8" s="93"/>
      <c r="M8" s="93"/>
      <c r="N8" s="93"/>
      <c r="O8" s="93"/>
      <c r="P8" s="93"/>
      <c r="Q8" s="93"/>
      <c r="R8" s="93"/>
      <c r="S8" s="93"/>
      <c r="T8" s="93"/>
      <c r="U8" s="93"/>
      <c r="V8" s="93"/>
      <c r="W8" s="93"/>
      <c r="X8" s="24"/>
      <c r="AA8" s="111"/>
    </row>
    <row r="9" spans="2:31" s="108" customFormat="1" ht="16.25" customHeight="1">
      <c r="B9" s="240"/>
      <c r="C9" s="599" t="s">
        <v>225</v>
      </c>
      <c r="D9" s="599"/>
      <c r="E9" s="599"/>
      <c r="F9" s="599"/>
      <c r="G9" s="599"/>
      <c r="H9" s="599"/>
      <c r="I9" s="599"/>
      <c r="J9" s="599"/>
      <c r="K9" s="599"/>
      <c r="L9" s="599"/>
      <c r="M9" s="599"/>
      <c r="N9" s="599"/>
      <c r="O9" s="599"/>
      <c r="P9" s="599"/>
      <c r="Q9" s="599"/>
      <c r="R9" s="599"/>
      <c r="S9" s="599"/>
      <c r="T9" s="599"/>
      <c r="U9" s="599"/>
      <c r="V9" s="241"/>
      <c r="AA9" s="111"/>
    </row>
    <row r="10" spans="2:31" ht="4.5" customHeight="1">
      <c r="D10" s="93"/>
      <c r="E10" s="93"/>
      <c r="F10" s="93"/>
      <c r="G10" s="93"/>
      <c r="H10" s="93"/>
      <c r="I10" s="93"/>
      <c r="J10" s="93"/>
      <c r="K10" s="93"/>
      <c r="L10" s="93"/>
      <c r="M10" s="93"/>
      <c r="N10" s="93"/>
      <c r="O10" s="93"/>
      <c r="P10" s="93"/>
      <c r="Q10" s="93"/>
      <c r="R10" s="93"/>
      <c r="S10" s="93"/>
      <c r="T10" s="93"/>
      <c r="U10" s="93"/>
    </row>
    <row r="11" spans="2:31" ht="4.25" customHeight="1">
      <c r="B11" s="94"/>
      <c r="C11" s="141"/>
      <c r="D11" s="95"/>
      <c r="E11" s="95"/>
      <c r="F11" s="95"/>
      <c r="G11" s="95"/>
      <c r="H11" s="95"/>
      <c r="I11" s="95"/>
      <c r="J11" s="95"/>
      <c r="K11" s="95"/>
      <c r="L11" s="95"/>
      <c r="M11" s="95"/>
      <c r="N11" s="95"/>
      <c r="O11" s="95"/>
      <c r="P11" s="95"/>
      <c r="Q11" s="95"/>
      <c r="R11" s="95"/>
      <c r="S11" s="95"/>
      <c r="T11" s="95"/>
      <c r="U11" s="95"/>
      <c r="V11" s="97"/>
    </row>
    <row r="12" spans="2:31" ht="15" customHeight="1">
      <c r="B12" s="99"/>
      <c r="C12" s="93" t="s">
        <v>22</v>
      </c>
      <c r="D12" s="93"/>
      <c r="E12" s="93"/>
      <c r="F12" s="93"/>
      <c r="G12" s="597"/>
      <c r="H12" s="597"/>
      <c r="I12" s="597"/>
      <c r="J12" s="597"/>
      <c r="K12" s="597"/>
      <c r="L12" s="597"/>
      <c r="M12" s="597"/>
      <c r="N12" s="597"/>
      <c r="O12" s="597"/>
      <c r="P12" s="597"/>
      <c r="Q12" s="597"/>
      <c r="R12" s="597"/>
      <c r="S12" s="597"/>
      <c r="T12" s="597"/>
      <c r="U12" s="597"/>
      <c r="V12" s="102"/>
    </row>
    <row r="13" spans="2:31" ht="18" customHeight="1">
      <c r="B13" s="99"/>
      <c r="C13" s="93" t="s">
        <v>23</v>
      </c>
      <c r="D13" s="93"/>
      <c r="E13" s="93"/>
      <c r="F13" s="93"/>
      <c r="G13" s="598"/>
      <c r="H13" s="598"/>
      <c r="I13" s="598"/>
      <c r="J13" s="598"/>
      <c r="K13" s="598"/>
      <c r="L13" s="598"/>
      <c r="M13" s="598"/>
      <c r="N13" s="598"/>
      <c r="O13" s="598"/>
      <c r="P13" s="598"/>
      <c r="Q13" s="598"/>
      <c r="R13" s="598"/>
      <c r="S13" s="598"/>
      <c r="T13" s="598"/>
      <c r="U13" s="598"/>
      <c r="V13" s="102"/>
    </row>
    <row r="14" spans="2:31" ht="18" customHeight="1">
      <c r="B14" s="99"/>
      <c r="C14" s="93" t="s">
        <v>24</v>
      </c>
      <c r="D14" s="93"/>
      <c r="E14" s="93"/>
      <c r="F14" s="93"/>
      <c r="G14" s="598"/>
      <c r="H14" s="598"/>
      <c r="I14" s="598"/>
      <c r="J14" s="598"/>
      <c r="K14" s="598"/>
      <c r="L14" s="598"/>
      <c r="M14" s="598"/>
      <c r="N14" s="598"/>
      <c r="O14" s="598"/>
      <c r="P14" s="598"/>
      <c r="Q14" s="598"/>
      <c r="R14" s="598"/>
      <c r="S14" s="598"/>
      <c r="T14" s="598"/>
      <c r="U14" s="598"/>
      <c r="V14" s="102"/>
    </row>
    <row r="15" spans="2:31" ht="16.25" customHeight="1">
      <c r="B15" s="99"/>
      <c r="C15" s="93" t="s">
        <v>25</v>
      </c>
      <c r="D15" s="93"/>
      <c r="E15" s="93"/>
      <c r="F15" s="93"/>
      <c r="G15" s="598"/>
      <c r="H15" s="598"/>
      <c r="I15" s="598"/>
      <c r="J15" s="598"/>
      <c r="K15" s="598"/>
      <c r="L15" s="598"/>
      <c r="M15" s="598"/>
      <c r="N15" s="598"/>
      <c r="O15" s="598"/>
      <c r="P15" s="598"/>
      <c r="Q15" s="598"/>
      <c r="R15" s="598"/>
      <c r="S15" s="598"/>
      <c r="T15" s="598"/>
      <c r="U15" s="598"/>
      <c r="V15" s="102"/>
      <c r="X15" s="111"/>
    </row>
    <row r="16" spans="2:31" ht="6" customHeight="1">
      <c r="B16" s="99"/>
      <c r="C16" s="142"/>
      <c r="D16" s="93"/>
      <c r="E16" s="93"/>
      <c r="F16" s="93"/>
      <c r="G16" s="143"/>
      <c r="H16" s="142"/>
      <c r="I16" s="142"/>
      <c r="J16" s="142"/>
      <c r="K16" s="142"/>
      <c r="L16" s="144"/>
      <c r="M16" s="144"/>
      <c r="N16" s="142"/>
      <c r="O16" s="142"/>
      <c r="P16" s="142"/>
      <c r="Q16" s="142"/>
      <c r="R16" s="142"/>
      <c r="S16" s="142"/>
      <c r="T16" s="142"/>
      <c r="U16" s="142"/>
      <c r="V16" s="145"/>
      <c r="W16" s="142"/>
    </row>
    <row r="17" spans="2:33" ht="16.25" customHeight="1">
      <c r="B17" s="99"/>
      <c r="C17" s="146" t="s">
        <v>90</v>
      </c>
      <c r="D17" s="93"/>
      <c r="E17" s="93"/>
      <c r="F17" s="93"/>
      <c r="G17" s="147"/>
      <c r="H17" s="142"/>
      <c r="I17" s="600" t="str">
        <f>IF(AND(0&lt;G17,G17&lt;5),VLOOKUP(G17,'PE-Abmessungen'!$I$41:$J$44,2,FALSE),"Werkstoffwahl?")</f>
        <v>Werkstoffwahl?</v>
      </c>
      <c r="J17" s="600"/>
      <c r="K17" s="600"/>
      <c r="L17" s="600"/>
      <c r="M17" s="600"/>
      <c r="N17" s="600"/>
      <c r="O17" s="600"/>
      <c r="P17" s="148"/>
      <c r="R17" s="149" t="s">
        <v>50</v>
      </c>
      <c r="S17" s="149"/>
      <c r="T17" s="150" t="str">
        <f>IF(L19="","",IF($G$17="","",VLOOKUP($G$17,'PE-Abmessungen'!$I$41:$O$44,6)))</f>
        <v/>
      </c>
      <c r="U17" s="151" t="s">
        <v>30</v>
      </c>
      <c r="V17" s="102"/>
      <c r="AG17" s="430"/>
    </row>
    <row r="18" spans="2:33" ht="16.25" customHeight="1">
      <c r="B18" s="99"/>
      <c r="C18" s="304" t="s">
        <v>26</v>
      </c>
      <c r="D18" s="93"/>
      <c r="E18" s="93"/>
      <c r="F18" s="111"/>
      <c r="G18" s="111"/>
      <c r="H18" s="93"/>
      <c r="I18" s="93"/>
      <c r="J18" s="111"/>
      <c r="K18" s="93"/>
      <c r="L18" s="305" t="s">
        <v>27</v>
      </c>
      <c r="M18" s="152"/>
      <c r="N18" s="305" t="s">
        <v>28</v>
      </c>
      <c r="O18" s="152"/>
      <c r="P18" s="305" t="s">
        <v>48</v>
      </c>
      <c r="Q18" s="153"/>
      <c r="R18" s="306" t="s">
        <v>29</v>
      </c>
      <c r="S18" s="152"/>
      <c r="T18" s="307" t="s">
        <v>146</v>
      </c>
      <c r="U18" s="153"/>
      <c r="V18" s="102"/>
      <c r="W18" s="111"/>
      <c r="Y18" s="98" t="s">
        <v>116</v>
      </c>
      <c r="AE18"/>
    </row>
    <row r="19" spans="2:33" ht="16.25" customHeight="1">
      <c r="B19" s="99"/>
      <c r="C19" s="597"/>
      <c r="D19" s="597"/>
      <c r="E19" s="597"/>
      <c r="F19" s="597"/>
      <c r="G19" s="597"/>
      <c r="H19" s="597"/>
      <c r="I19" s="597"/>
      <c r="J19" s="597"/>
      <c r="K19" s="93"/>
      <c r="L19" s="154"/>
      <c r="M19" s="152"/>
      <c r="N19" s="155" t="str">
        <f>IF(L19="","",VLOOKUP(L19,'PE-Abmessungen'!B$13:AJ$36,IF($G$17=1,32,IF($G$17=2,29,IF($G$17=3,32,IF($G$17=4,35))))))</f>
        <v/>
      </c>
      <c r="O19" s="152"/>
      <c r="P19" s="156" t="str">
        <f>IF(L19="","",IF($G$17="","",VLOOKUP($G$17,'PE-Abmessungen'!$I$41:$O$44,5)))</f>
        <v/>
      </c>
      <c r="Q19" s="157" t="s">
        <v>30</v>
      </c>
      <c r="R19" s="158"/>
      <c r="S19" s="111"/>
      <c r="T19" s="159" t="str">
        <f>IF(L19="","",VLOOKUP(L19,'zul  Wasservolumen Vzul'!$C$34:$G$55,IF($G$17=1,3,IF($G$17=2,2,IF($G$17=3,4,IF($G$17=4,5)))))*R19/1000)</f>
        <v/>
      </c>
      <c r="U19" s="160" t="s">
        <v>33</v>
      </c>
      <c r="V19" s="102"/>
      <c r="W19" s="111"/>
      <c r="Y19" s="220" t="str">
        <f>IF(N19="","",N19^2*PI()/4*10^(-3)*R19)</f>
        <v/>
      </c>
      <c r="Z19" s="98" t="s">
        <v>33</v>
      </c>
      <c r="AE19"/>
    </row>
    <row r="20" spans="2:33" ht="16.25" customHeight="1">
      <c r="B20" s="99"/>
      <c r="C20" s="598"/>
      <c r="D20" s="598"/>
      <c r="E20" s="598"/>
      <c r="F20" s="598"/>
      <c r="G20" s="598"/>
      <c r="H20" s="598"/>
      <c r="I20" s="598"/>
      <c r="J20" s="598"/>
      <c r="K20" s="93"/>
      <c r="L20" s="154"/>
      <c r="M20" s="152"/>
      <c r="N20" s="155" t="str">
        <f>IF(L20="","",VLOOKUP(L20,'PE-Abmessungen'!B$13:AJ$36,IF($G$17=1,32,IF($G$17=2,29,IF($G$17=3,32,IF($G$17=4,35))))))</f>
        <v/>
      </c>
      <c r="O20" s="152"/>
      <c r="P20" s="156" t="str">
        <f>IF(L20="","",IF($G$17="","",VLOOKUP($G$17,'PE-Abmessungen'!$I$41:$O$44,5)))</f>
        <v/>
      </c>
      <c r="Q20" s="157" t="s">
        <v>30</v>
      </c>
      <c r="R20" s="158"/>
      <c r="S20" s="111"/>
      <c r="T20" s="159" t="str">
        <f>IF(L20="","",VLOOKUP(L20,'zul  Wasservolumen Vzul'!$C$34:$G$55,IF($G$17=1,3,IF($G$17=2,2,IF($G$17=3,4,IF($G$17=4,5)))))*R20/1000)</f>
        <v/>
      </c>
      <c r="U20" s="160" t="s">
        <v>33</v>
      </c>
      <c r="V20" s="102"/>
      <c r="W20" s="111"/>
      <c r="Y20" s="220" t="str">
        <f>IF(N20="","",N20^2*PI()/4*10^(-3)*R20)</f>
        <v/>
      </c>
      <c r="Z20" s="98" t="s">
        <v>33</v>
      </c>
      <c r="AB20" s="111"/>
      <c r="AC20" s="111"/>
      <c r="AD20" s="111"/>
      <c r="AE20"/>
    </row>
    <row r="21" spans="2:33" ht="16.25" customHeight="1">
      <c r="B21" s="99"/>
      <c r="C21" s="598"/>
      <c r="D21" s="598"/>
      <c r="E21" s="598"/>
      <c r="F21" s="598"/>
      <c r="G21" s="598"/>
      <c r="H21" s="598"/>
      <c r="I21" s="598"/>
      <c r="J21" s="598"/>
      <c r="K21" s="93"/>
      <c r="L21" s="154"/>
      <c r="M21" s="152"/>
      <c r="N21" s="155" t="str">
        <f>IF(L21="","",VLOOKUP(L21,'PE-Abmessungen'!B$13:AJ$36,IF($G$17=1,32,IF($G$17=2,29,IF($G$17=3,32,IF($G$17=4,35))))))</f>
        <v/>
      </c>
      <c r="O21" s="152"/>
      <c r="P21" s="156" t="str">
        <f>IF(L21="","",IF($G$17="","",VLOOKUP($G$17,'PE-Abmessungen'!$I$41:$O$44,5)))</f>
        <v/>
      </c>
      <c r="Q21" s="157" t="s">
        <v>30</v>
      </c>
      <c r="R21" s="161"/>
      <c r="S21" s="111"/>
      <c r="T21" s="159" t="str">
        <f>IF(L21="","",VLOOKUP(L21,'zul  Wasservolumen Vzul'!$C$34:$G$55,IF($G$17=1,3,IF($G$17=2,2,IF($G$17=3,4,IF($G$17=4,5)))))*R21/1000)</f>
        <v/>
      </c>
      <c r="U21" s="160" t="s">
        <v>33</v>
      </c>
      <c r="V21" s="102"/>
      <c r="W21" s="111"/>
      <c r="Y21" s="220" t="str">
        <f>IF(N21="","",N21^2*PI()/4*10^(-3)*R21)</f>
        <v/>
      </c>
      <c r="Z21" s="98" t="s">
        <v>33</v>
      </c>
      <c r="AE21"/>
    </row>
    <row r="22" spans="2:33" ht="16.25" customHeight="1" thickBot="1">
      <c r="B22" s="99"/>
      <c r="C22" s="596">
        <f>IF(Y22="","",IF(Y22&gt;20000,"Leitungsinhalt &gt;20m3, -&gt; Normalverfahren",Y22))</f>
        <v>0</v>
      </c>
      <c r="D22" s="596"/>
      <c r="E22" s="596"/>
      <c r="F22" s="596"/>
      <c r="G22" s="596"/>
      <c r="H22" s="596"/>
      <c r="I22" s="596"/>
      <c r="J22" s="596"/>
      <c r="K22" s="111"/>
      <c r="L22" s="111"/>
      <c r="M22" s="111"/>
      <c r="N22" s="164"/>
      <c r="O22" s="164"/>
      <c r="Q22" s="117" t="s">
        <v>31</v>
      </c>
      <c r="R22" s="165" t="str">
        <f>IF(SUM(R19:R21)=0,"",SUM(R19:R21))</f>
        <v/>
      </c>
      <c r="S22" s="166"/>
      <c r="T22" s="167" t="str">
        <f>IF(G17="","",IF(SUM(T19:T21)&gt;0,SUM(T19:T21),""))</f>
        <v/>
      </c>
      <c r="U22" s="160" t="s">
        <v>33</v>
      </c>
      <c r="V22" s="102"/>
      <c r="W22" s="111"/>
      <c r="Y22" s="220">
        <f>SUM(Y19:Y21)</f>
        <v>0</v>
      </c>
      <c r="Z22" s="98" t="s">
        <v>117</v>
      </c>
      <c r="AE22"/>
    </row>
    <row r="23" spans="2:33" ht="3.5" customHeight="1" thickTop="1">
      <c r="B23" s="138"/>
      <c r="C23" s="132"/>
      <c r="D23" s="169"/>
      <c r="E23" s="169"/>
      <c r="F23" s="169"/>
      <c r="G23" s="170"/>
      <c r="H23" s="170"/>
      <c r="I23" s="170"/>
      <c r="J23" s="139"/>
      <c r="K23" s="139"/>
      <c r="L23" s="171"/>
      <c r="M23" s="171"/>
      <c r="N23" s="172"/>
      <c r="O23" s="172"/>
      <c r="P23" s="172"/>
      <c r="Q23" s="132"/>
      <c r="R23" s="132"/>
      <c r="S23" s="132"/>
      <c r="T23" s="132"/>
      <c r="U23" s="132"/>
      <c r="V23" s="173"/>
      <c r="W23" s="111"/>
      <c r="AE23"/>
    </row>
    <row r="24" spans="2:33" s="111" customFormat="1" ht="5" customHeight="1"/>
    <row r="25" spans="2:33" s="111" customFormat="1" ht="5" customHeight="1">
      <c r="B25" s="122"/>
      <c r="C25" s="96"/>
      <c r="D25" s="96"/>
      <c r="E25" s="96"/>
      <c r="F25" s="96"/>
      <c r="G25" s="96"/>
      <c r="H25" s="96"/>
      <c r="I25" s="96"/>
      <c r="J25" s="96"/>
      <c r="K25" s="96"/>
      <c r="L25" s="96"/>
      <c r="M25" s="96"/>
      <c r="N25" s="96"/>
      <c r="O25" s="96"/>
      <c r="P25" s="96"/>
      <c r="Q25" s="96"/>
      <c r="R25" s="96"/>
      <c r="S25" s="96"/>
      <c r="T25" s="96"/>
      <c r="U25" s="96"/>
      <c r="V25" s="123"/>
      <c r="Y25" s="98"/>
      <c r="Z25" s="98"/>
    </row>
    <row r="26" spans="2:33" ht="16.25" customHeight="1">
      <c r="B26" s="99"/>
      <c r="C26" s="174" t="s">
        <v>95</v>
      </c>
      <c r="D26" s="162"/>
      <c r="E26" s="162"/>
      <c r="F26" s="162"/>
      <c r="G26" s="163"/>
      <c r="H26" s="163"/>
      <c r="I26" s="163"/>
      <c r="J26" s="93"/>
      <c r="K26" s="93"/>
      <c r="L26" s="175"/>
      <c r="M26" s="175"/>
      <c r="N26" s="176"/>
      <c r="O26" s="176"/>
      <c r="P26" s="93"/>
      <c r="Q26" s="101"/>
      <c r="R26" s="101"/>
      <c r="S26" s="101"/>
      <c r="T26" s="101"/>
      <c r="U26" s="101"/>
      <c r="V26" s="177"/>
      <c r="W26" s="93"/>
      <c r="Y26" s="168" t="s">
        <v>93</v>
      </c>
    </row>
    <row r="27" spans="2:33" ht="17" customHeight="1">
      <c r="B27" s="99"/>
      <c r="C27" s="101" t="s">
        <v>91</v>
      </c>
      <c r="D27" s="162"/>
      <c r="E27" s="162"/>
      <c r="F27" s="162"/>
      <c r="G27" s="163"/>
      <c r="H27" s="163"/>
      <c r="I27" s="163"/>
      <c r="J27" s="93"/>
      <c r="K27" s="93"/>
      <c r="L27" s="175"/>
      <c r="M27" s="175"/>
      <c r="N27" s="176"/>
      <c r="O27" s="176"/>
      <c r="P27" s="93"/>
      <c r="Q27" s="101"/>
      <c r="R27" s="184" t="s">
        <v>128</v>
      </c>
      <c r="S27" s="101"/>
      <c r="T27" s="180"/>
      <c r="U27" s="101" t="s">
        <v>30</v>
      </c>
      <c r="V27" s="177"/>
      <c r="W27" s="93"/>
      <c r="Y27" s="178">
        <f>IF(J28="",0,1)</f>
        <v>0</v>
      </c>
      <c r="Z27" s="179" t="s">
        <v>83</v>
      </c>
    </row>
    <row r="28" spans="2:33" ht="18" customHeight="1">
      <c r="B28" s="99"/>
      <c r="C28" s="93" t="s">
        <v>82</v>
      </c>
      <c r="D28" s="93"/>
      <c r="E28" s="162"/>
      <c r="F28" s="162"/>
      <c r="G28" s="93"/>
      <c r="H28" s="93"/>
      <c r="I28" s="117" t="s">
        <v>54</v>
      </c>
      <c r="J28" s="183"/>
      <c r="K28" s="93"/>
      <c r="L28" s="183" t="s">
        <v>112</v>
      </c>
      <c r="M28" s="101" t="s">
        <v>85</v>
      </c>
      <c r="N28" s="93"/>
      <c r="O28" s="101"/>
      <c r="P28" s="93"/>
      <c r="Q28" s="101"/>
      <c r="R28" s="591" t="str">
        <f>IF(Y30=1,"",IF(Y30&lt;1,"Angabe zu Druckstoss machen!",IF(Y30&gt;1,"Nur 1 Angabe möglich!")))</f>
        <v/>
      </c>
      <c r="S28" s="591"/>
      <c r="T28" s="591"/>
      <c r="U28" s="591"/>
      <c r="V28" s="592"/>
      <c r="W28" s="93"/>
      <c r="Y28" s="181">
        <f>IF(L28="",0,1)</f>
        <v>1</v>
      </c>
      <c r="Z28" s="182" t="s">
        <v>84</v>
      </c>
    </row>
    <row r="29" spans="2:33" ht="6" customHeight="1">
      <c r="B29" s="99"/>
      <c r="D29" s="93"/>
      <c r="E29" s="162"/>
      <c r="F29" s="162"/>
      <c r="G29" s="163"/>
      <c r="H29" s="163"/>
      <c r="I29" s="93"/>
      <c r="J29" s="101"/>
      <c r="K29" s="93"/>
      <c r="L29" s="93"/>
      <c r="M29" s="175"/>
      <c r="N29" s="101"/>
      <c r="O29" s="101"/>
      <c r="P29" s="101"/>
      <c r="Q29" s="101"/>
      <c r="R29" s="101"/>
      <c r="S29" s="101"/>
      <c r="T29" s="101"/>
      <c r="U29" s="101"/>
      <c r="V29" s="177"/>
      <c r="W29" s="93"/>
    </row>
    <row r="30" spans="2:33" ht="17" customHeight="1">
      <c r="B30" s="99"/>
      <c r="C30" s="93" t="s">
        <v>121</v>
      </c>
      <c r="D30" s="93"/>
      <c r="E30" s="162"/>
      <c r="F30" s="162"/>
      <c r="G30" s="163"/>
      <c r="H30" s="163"/>
      <c r="I30" s="163"/>
      <c r="J30" s="93"/>
      <c r="K30" s="93"/>
      <c r="L30" s="175"/>
      <c r="M30" s="175"/>
      <c r="N30" s="176"/>
      <c r="O30" s="176"/>
      <c r="P30" s="93"/>
      <c r="Q30" s="101"/>
      <c r="R30" s="184" t="str">
        <f>IF(J28="x","MDPc =",IF(L28="x","MDPa =",""))</f>
        <v>MDPa =</v>
      </c>
      <c r="S30" s="101"/>
      <c r="T30" s="180"/>
      <c r="U30" s="101" t="s">
        <v>30</v>
      </c>
      <c r="V30" s="177"/>
      <c r="W30" s="93"/>
      <c r="X30" s="185"/>
      <c r="Y30" s="181">
        <f>SUM(Y27:Y28)</f>
        <v>1</v>
      </c>
      <c r="Z30" s="140" t="s">
        <v>97</v>
      </c>
      <c r="AA30" s="111"/>
      <c r="AB30" s="111"/>
      <c r="AC30" s="111"/>
    </row>
    <row r="31" spans="2:33" ht="18" customHeight="1">
      <c r="B31" s="99"/>
      <c r="C31" s="589" t="str">
        <f>IF(T30&lt;10,"für MDP mindestens 10 bar eingeben!",IF(G17=3,IF(T30&gt;10,"für Serie 8: MDP = 10 bar, ansonsten Normalverfahren!",""),""))</f>
        <v>für MDP mindestens 10 bar eingeben!</v>
      </c>
      <c r="D31" s="589"/>
      <c r="E31" s="589"/>
      <c r="F31" s="589"/>
      <c r="G31" s="589"/>
      <c r="H31" s="589"/>
      <c r="I31" s="589"/>
      <c r="J31" s="589"/>
      <c r="K31" s="589"/>
      <c r="L31" s="589"/>
      <c r="M31" s="589"/>
      <c r="N31" s="589"/>
      <c r="O31" s="589"/>
      <c r="P31" s="589"/>
      <c r="Q31" s="594" t="str">
        <f>IF(T30&gt;P19,"MDP zu hoch!",IF(T30="","",IF(T30&lt;=T27,"MDP muss grösser sein als DP!","")))</f>
        <v/>
      </c>
      <c r="R31" s="594"/>
      <c r="S31" s="594"/>
      <c r="T31" s="594"/>
      <c r="U31" s="594"/>
      <c r="V31" s="102"/>
      <c r="W31" s="93"/>
      <c r="X31" s="185"/>
      <c r="Y31" s="111"/>
      <c r="Z31" s="111"/>
      <c r="AA31" s="111"/>
    </row>
    <row r="32" spans="2:33" ht="3" customHeight="1">
      <c r="B32" s="99"/>
      <c r="D32" s="101"/>
      <c r="E32" s="162"/>
      <c r="F32" s="162"/>
      <c r="G32" s="163"/>
      <c r="H32" s="163"/>
      <c r="I32" s="163"/>
      <c r="J32" s="93"/>
      <c r="K32" s="93"/>
      <c r="L32" s="175"/>
      <c r="M32" s="175"/>
      <c r="N32" s="176"/>
      <c r="O32" s="176"/>
      <c r="P32" s="93"/>
      <c r="Q32" s="101"/>
      <c r="R32" s="101"/>
      <c r="S32" s="101"/>
      <c r="T32" s="101"/>
      <c r="U32" s="101"/>
      <c r="V32" s="177"/>
      <c r="W32" s="93"/>
      <c r="X32" s="185"/>
      <c r="Y32" s="111"/>
      <c r="Z32" s="111"/>
      <c r="AA32" s="111"/>
      <c r="AB32" s="111"/>
      <c r="AC32" s="111"/>
    </row>
    <row r="33" spans="2:33" ht="16.25" customHeight="1">
      <c r="B33" s="99"/>
      <c r="C33" s="93" t="s">
        <v>125</v>
      </c>
      <c r="D33" s="93"/>
      <c r="E33" s="162"/>
      <c r="F33" s="162"/>
      <c r="G33" s="163"/>
      <c r="H33" s="163"/>
      <c r="I33" s="163"/>
      <c r="J33" s="93"/>
      <c r="K33" s="93"/>
      <c r="L33" s="175"/>
      <c r="M33" s="175"/>
      <c r="N33" s="176"/>
      <c r="O33" s="176"/>
      <c r="P33" s="93"/>
      <c r="Q33" s="93"/>
      <c r="R33" s="184" t="s">
        <v>126</v>
      </c>
      <c r="S33" s="101"/>
      <c r="T33" s="186" t="str">
        <f>IF(G17="","",IF(C31&gt;"","",IF(T30&gt;P19,"",IF(T27&lt;T30,IF(T30&lt;10,"",IF(T30&gt;9.99,IF(T30&lt;T27+2,T27+2,T30))),""))))</f>
        <v/>
      </c>
      <c r="U33" s="101" t="s">
        <v>30</v>
      </c>
      <c r="V33" s="177"/>
      <c r="Y33" s="111"/>
      <c r="AG33" s="93"/>
    </row>
    <row r="34" spans="2:33" s="103" customFormat="1" ht="10.5">
      <c r="B34" s="187"/>
      <c r="C34" s="100" t="s">
        <v>96</v>
      </c>
      <c r="D34" s="100"/>
      <c r="E34" s="188"/>
      <c r="F34" s="188"/>
      <c r="G34" s="189"/>
      <c r="H34" s="189"/>
      <c r="I34" s="189"/>
      <c r="J34" s="100"/>
      <c r="K34" s="100"/>
      <c r="L34" s="100"/>
      <c r="M34" s="100"/>
      <c r="N34" s="190"/>
      <c r="O34" s="190"/>
      <c r="P34" s="100"/>
      <c r="Q34" s="100"/>
      <c r="R34" s="100"/>
      <c r="S34" s="100"/>
      <c r="T34" s="100"/>
      <c r="U34" s="100"/>
      <c r="V34" s="191"/>
      <c r="Y34" s="192" t="s">
        <v>94</v>
      </c>
      <c r="Z34" s="192" t="s">
        <v>86</v>
      </c>
      <c r="AA34" s="192"/>
      <c r="AB34" s="192"/>
      <c r="AC34" s="192"/>
      <c r="AD34" s="249"/>
      <c r="AE34" s="250" t="s">
        <v>124</v>
      </c>
      <c r="AF34" s="245"/>
      <c r="AG34" s="100"/>
    </row>
    <row r="35" spans="2:33" ht="3" customHeight="1">
      <c r="B35" s="99"/>
      <c r="C35" s="142"/>
      <c r="D35" s="93"/>
      <c r="E35" s="93"/>
      <c r="F35" s="93"/>
      <c r="G35" s="93"/>
      <c r="H35" s="163"/>
      <c r="I35" s="163"/>
      <c r="J35" s="93"/>
      <c r="K35" s="93"/>
      <c r="L35" s="93"/>
      <c r="M35" s="93"/>
      <c r="N35" s="93"/>
      <c r="O35" s="176"/>
      <c r="P35" s="93"/>
      <c r="Q35" s="93"/>
      <c r="R35" s="101"/>
      <c r="S35" s="101"/>
      <c r="T35" s="101"/>
      <c r="U35" s="93"/>
      <c r="V35" s="102"/>
      <c r="AD35" s="99"/>
      <c r="AE35" s="93"/>
      <c r="AF35" s="102"/>
      <c r="AG35" s="93"/>
    </row>
    <row r="36" spans="2:33" ht="16.25" customHeight="1">
      <c r="B36" s="99"/>
      <c r="C36" s="204" t="s">
        <v>122</v>
      </c>
      <c r="D36" s="93"/>
      <c r="E36" s="93"/>
      <c r="F36" s="93"/>
      <c r="G36" s="93"/>
      <c r="H36" s="93"/>
      <c r="I36" s="93"/>
      <c r="J36" s="93"/>
      <c r="K36" s="93"/>
      <c r="L36" s="93"/>
      <c r="M36" s="93"/>
      <c r="N36" s="93"/>
      <c r="O36" s="93"/>
      <c r="P36" s="93"/>
      <c r="Q36" s="93"/>
      <c r="R36" s="101"/>
      <c r="S36" s="101"/>
      <c r="T36" s="312" t="str">
        <f>IF(T33="","",IF(T30&lt;10,"",IF(Y30=1,IF(Y27=1,T33+1,IF(Y28=1,Y38)),"")))</f>
        <v/>
      </c>
      <c r="U36" s="142" t="s">
        <v>30</v>
      </c>
      <c r="V36" s="120"/>
      <c r="Y36" s="193" t="e">
        <f>T33*1.5</f>
        <v>#VALUE!</v>
      </c>
      <c r="Z36" s="194" t="s">
        <v>87</v>
      </c>
      <c r="AA36"/>
      <c r="AB36" s="93"/>
      <c r="AC36" s="93"/>
      <c r="AD36" s="99">
        <v>1</v>
      </c>
      <c r="AE36" s="252">
        <v>21</v>
      </c>
      <c r="AF36" s="246" t="s">
        <v>81</v>
      </c>
      <c r="AG36" s="244"/>
    </row>
    <row r="37" spans="2:33" ht="16.25" customHeight="1">
      <c r="B37" s="99"/>
      <c r="C37" s="204" t="s">
        <v>115</v>
      </c>
      <c r="D37" s="93"/>
      <c r="E37" s="162"/>
      <c r="F37" s="162"/>
      <c r="G37" s="163"/>
      <c r="H37" s="163"/>
      <c r="I37" s="163"/>
      <c r="J37" s="93"/>
      <c r="K37" s="93"/>
      <c r="L37" s="175"/>
      <c r="M37" s="175"/>
      <c r="O37" s="176"/>
      <c r="P37" s="142"/>
      <c r="Q37" s="93"/>
      <c r="R37" s="219"/>
      <c r="S37" s="93"/>
      <c r="T37" s="313" t="str">
        <f>IF(T36="","",IF(T33*1.1&lt;T36,T36,T33*1.1))</f>
        <v/>
      </c>
      <c r="U37" s="142" t="s">
        <v>30</v>
      </c>
      <c r="V37" s="120"/>
      <c r="W37" s="144"/>
      <c r="X37" s="111"/>
      <c r="Y37" s="196" t="e">
        <f>T33+5</f>
        <v>#VALUE!</v>
      </c>
      <c r="Z37" s="194" t="s">
        <v>88</v>
      </c>
      <c r="AA37"/>
      <c r="AB37" s="93"/>
      <c r="AC37" s="93"/>
      <c r="AD37" s="99">
        <v>2</v>
      </c>
      <c r="AE37" s="252">
        <v>12</v>
      </c>
      <c r="AF37" s="246" t="s">
        <v>80</v>
      </c>
      <c r="AG37" s="244"/>
    </row>
    <row r="38" spans="2:33" ht="16.25" customHeight="1">
      <c r="B38" s="99"/>
      <c r="C38" s="195" t="s">
        <v>114</v>
      </c>
      <c r="D38" s="93"/>
      <c r="E38" s="162"/>
      <c r="F38" s="162"/>
      <c r="G38" s="163"/>
      <c r="H38" s="163"/>
      <c r="I38" s="163"/>
      <c r="J38" s="93"/>
      <c r="K38" s="93"/>
      <c r="L38" s="175"/>
      <c r="M38" s="595" t="str">
        <f>IF(T38&lt;T37,"korrigierter Wert","")</f>
        <v/>
      </c>
      <c r="N38" s="595"/>
      <c r="O38" s="595"/>
      <c r="P38" s="595"/>
      <c r="Q38" s="595"/>
      <c r="R38" s="595"/>
      <c r="S38" s="93"/>
      <c r="T38" s="186" t="str">
        <f>IF(T37="","",IF(MAX(T36:T37)&gt;VLOOKUP(G17,AD36:AE42,2),VLOOKUP(G17,AD36:AE42,2),MAX(T36:T37)))</f>
        <v/>
      </c>
      <c r="U38" s="142" t="s">
        <v>30</v>
      </c>
      <c r="V38" s="120"/>
      <c r="W38" s="101"/>
      <c r="X38" s="111"/>
      <c r="Y38" s="242" t="e">
        <f>MIN(Y36:Y37)</f>
        <v>#VALUE!</v>
      </c>
      <c r="Z38" s="253" t="s">
        <v>89</v>
      </c>
      <c r="AA38"/>
      <c r="AB38" s="248"/>
      <c r="AC38" s="248"/>
      <c r="AD38" s="251">
        <v>3</v>
      </c>
      <c r="AE38" s="447">
        <v>30</v>
      </c>
      <c r="AF38" s="246" t="s">
        <v>206</v>
      </c>
      <c r="AG38" s="244"/>
    </row>
    <row r="39" spans="2:33" s="111" customFormat="1" ht="5" customHeight="1">
      <c r="B39" s="131"/>
      <c r="C39" s="132"/>
      <c r="D39" s="132"/>
      <c r="E39" s="132"/>
      <c r="F39" s="132"/>
      <c r="G39" s="132"/>
      <c r="H39" s="132"/>
      <c r="I39" s="132"/>
      <c r="J39" s="132"/>
      <c r="K39" s="132"/>
      <c r="L39" s="132"/>
      <c r="M39" s="132"/>
      <c r="N39" s="132"/>
      <c r="O39" s="132"/>
      <c r="P39" s="132"/>
      <c r="Q39" s="132"/>
      <c r="R39" s="132"/>
      <c r="S39" s="132"/>
      <c r="T39" s="132"/>
      <c r="U39" s="132"/>
      <c r="V39" s="133"/>
      <c r="AD39" s="119"/>
      <c r="AE39" s="252"/>
      <c r="AF39" s="120"/>
      <c r="AG39" s="101"/>
    </row>
    <row r="40" spans="2:33" s="111" customFormat="1" ht="5" customHeight="1">
      <c r="AD40" s="119"/>
      <c r="AE40" s="252"/>
      <c r="AF40" s="120"/>
      <c r="AG40" s="101"/>
    </row>
    <row r="41" spans="2:33" ht="5" customHeight="1">
      <c r="B41" s="94"/>
      <c r="C41" s="197"/>
      <c r="D41" s="197"/>
      <c r="E41" s="198"/>
      <c r="F41" s="198"/>
      <c r="G41" s="199"/>
      <c r="H41" s="199"/>
      <c r="I41" s="199"/>
      <c r="J41" s="95"/>
      <c r="K41" s="95"/>
      <c r="L41" s="200"/>
      <c r="M41" s="200"/>
      <c r="N41" s="201"/>
      <c r="O41" s="201"/>
      <c r="P41" s="95"/>
      <c r="Q41" s="95"/>
      <c r="R41" s="95"/>
      <c r="S41" s="95"/>
      <c r="T41" s="202"/>
      <c r="U41" s="203"/>
      <c r="V41" s="123"/>
      <c r="W41" s="101"/>
      <c r="X41" s="111"/>
      <c r="Y41" s="111"/>
      <c r="AD41" s="99"/>
      <c r="AE41" s="252"/>
      <c r="AF41" s="102"/>
      <c r="AG41" s="93"/>
    </row>
    <row r="42" spans="2:33" ht="18.75" customHeight="1">
      <c r="B42" s="99"/>
      <c r="C42" s="174" t="s">
        <v>32</v>
      </c>
      <c r="D42" s="204"/>
      <c r="E42" s="175" t="s">
        <v>147</v>
      </c>
      <c r="F42" s="93"/>
      <c r="G42" s="163"/>
      <c r="H42" s="163"/>
      <c r="I42" s="163"/>
      <c r="J42" s="93"/>
      <c r="K42" s="93"/>
      <c r="L42" s="175"/>
      <c r="M42" s="175"/>
      <c r="N42" s="176"/>
      <c r="O42" s="176"/>
      <c r="P42" s="308"/>
      <c r="Q42" s="593" t="str">
        <f>IF(T37="","",IF(T37&gt;P19+5,P19+5,T37))</f>
        <v/>
      </c>
      <c r="R42" s="593"/>
      <c r="S42" s="117"/>
      <c r="T42" s="311" t="str">
        <f>IF(Q42="","",0.2*Q42)</f>
        <v/>
      </c>
      <c r="U42" s="101" t="s">
        <v>30</v>
      </c>
      <c r="V42" s="120"/>
      <c r="X42" s="111"/>
      <c r="Y42" s="111"/>
      <c r="Z42" s="243"/>
      <c r="AD42" s="138">
        <v>4</v>
      </c>
      <c r="AE42" s="448">
        <v>8</v>
      </c>
      <c r="AF42" s="247" t="s">
        <v>207</v>
      </c>
      <c r="AG42" s="244"/>
    </row>
    <row r="43" spans="2:33" ht="6" customHeight="1">
      <c r="B43" s="99"/>
      <c r="C43" s="101"/>
      <c r="D43" s="204"/>
      <c r="E43" s="162"/>
      <c r="F43" s="162"/>
      <c r="G43" s="163"/>
      <c r="H43" s="163"/>
      <c r="I43" s="163"/>
      <c r="J43" s="93"/>
      <c r="K43" s="93"/>
      <c r="L43" s="175"/>
      <c r="M43" s="175"/>
      <c r="N43" s="176"/>
      <c r="O43" s="176"/>
      <c r="P43" s="93"/>
      <c r="Q43" s="93"/>
      <c r="R43" s="93"/>
      <c r="S43" s="93"/>
      <c r="T43" s="152"/>
      <c r="U43" s="142"/>
      <c r="V43" s="120"/>
      <c r="W43" s="101"/>
      <c r="X43" s="111"/>
      <c r="Y43" s="111"/>
      <c r="AG43" s="93"/>
    </row>
    <row r="44" spans="2:33" ht="18.75" customHeight="1">
      <c r="B44" s="99"/>
      <c r="C44" s="174" t="s">
        <v>92</v>
      </c>
      <c r="D44" s="162"/>
      <c r="E44" s="162"/>
      <c r="F44" s="162"/>
      <c r="G44" s="205"/>
      <c r="H44" s="163"/>
      <c r="I44" s="206"/>
      <c r="J44" s="205"/>
      <c r="K44" s="93"/>
      <c r="L44" s="175"/>
      <c r="M44" s="175"/>
      <c r="N44" s="176"/>
      <c r="O44" s="176"/>
      <c r="P44" s="93"/>
      <c r="Q44" s="93"/>
      <c r="R44" s="308" t="s">
        <v>148</v>
      </c>
      <c r="S44" s="93"/>
      <c r="T44" s="150" t="str">
        <f>IF(T42="","",T38-T42)</f>
        <v/>
      </c>
      <c r="U44" s="93" t="s">
        <v>30</v>
      </c>
      <c r="V44" s="120"/>
      <c r="W44" s="101"/>
    </row>
    <row r="45" spans="2:33" ht="4.25" customHeight="1">
      <c r="B45" s="99"/>
      <c r="C45" s="174"/>
      <c r="D45" s="162"/>
      <c r="E45" s="162"/>
      <c r="F45" s="162"/>
      <c r="G45" s="205"/>
      <c r="H45" s="163"/>
      <c r="I45" s="206"/>
      <c r="J45" s="205"/>
      <c r="K45" s="93"/>
      <c r="L45" s="175"/>
      <c r="M45" s="175"/>
      <c r="N45" s="176"/>
      <c r="O45" s="176"/>
      <c r="P45" s="93"/>
      <c r="Q45" s="93"/>
      <c r="R45" s="93"/>
      <c r="S45" s="93"/>
      <c r="T45" s="93"/>
      <c r="U45" s="101"/>
      <c r="V45" s="120"/>
      <c r="W45" s="101"/>
    </row>
    <row r="46" spans="2:33" ht="19.25" customHeight="1">
      <c r="B46" s="99"/>
      <c r="C46" s="93" t="s">
        <v>99</v>
      </c>
      <c r="D46" s="162"/>
      <c r="E46" s="162"/>
      <c r="F46" s="162"/>
      <c r="G46" s="163"/>
      <c r="H46" s="163"/>
      <c r="I46" s="93"/>
      <c r="J46" s="294"/>
      <c r="K46" s="93"/>
      <c r="L46" s="93" t="s">
        <v>33</v>
      </c>
      <c r="M46" s="175"/>
      <c r="O46" s="176"/>
      <c r="P46" s="93"/>
      <c r="Q46" s="93"/>
      <c r="R46" s="295" t="s">
        <v>135</v>
      </c>
      <c r="S46" s="93"/>
      <c r="T46" s="207" t="str">
        <f>IF(G17="","",IF(T22="","",T22))</f>
        <v/>
      </c>
      <c r="U46" s="101" t="s">
        <v>33</v>
      </c>
      <c r="V46" s="120"/>
      <c r="W46" s="101"/>
    </row>
    <row r="47" spans="2:33" s="111" customFormat="1" ht="6" customHeight="1" thickBot="1">
      <c r="B47" s="119"/>
      <c r="C47" s="101"/>
      <c r="D47" s="101"/>
      <c r="E47" s="101"/>
      <c r="F47" s="101"/>
      <c r="G47" s="101"/>
      <c r="H47" s="101"/>
      <c r="I47" s="101"/>
      <c r="J47" s="101"/>
      <c r="K47" s="101"/>
      <c r="L47" s="101"/>
      <c r="M47" s="101"/>
      <c r="N47" s="101"/>
      <c r="O47" s="101"/>
      <c r="P47" s="101"/>
      <c r="Q47" s="101"/>
      <c r="R47" s="101"/>
      <c r="S47" s="101"/>
      <c r="T47" s="101"/>
      <c r="U47" s="101"/>
      <c r="V47" s="177"/>
    </row>
    <row r="48" spans="2:33" s="270" customFormat="1" ht="20.5" customHeight="1" thickTop="1" thickBot="1">
      <c r="B48" s="266"/>
      <c r="C48" s="267"/>
      <c r="D48" s="268" t="s">
        <v>132</v>
      </c>
      <c r="E48" s="264"/>
      <c r="F48" s="264"/>
      <c r="G48" s="264"/>
      <c r="H48" s="264"/>
      <c r="I48" s="264"/>
      <c r="J48" s="264"/>
      <c r="K48" s="264"/>
      <c r="L48" s="264"/>
      <c r="M48" s="264"/>
      <c r="N48" s="269"/>
      <c r="O48" s="264"/>
      <c r="P48" s="264"/>
      <c r="Q48" s="264" t="s">
        <v>34</v>
      </c>
      <c r="R48" s="264"/>
      <c r="S48" s="264"/>
      <c r="T48" s="290" t="s">
        <v>35</v>
      </c>
      <c r="V48" s="271"/>
      <c r="W48" s="267"/>
    </row>
    <row r="49" spans="2:45" ht="6" customHeight="1" thickTop="1">
      <c r="B49" s="99"/>
      <c r="C49" s="101"/>
      <c r="D49" s="162"/>
      <c r="E49" s="162"/>
      <c r="F49" s="162"/>
      <c r="G49" s="163"/>
      <c r="H49" s="163"/>
      <c r="I49" s="163"/>
      <c r="J49" s="93"/>
      <c r="K49" s="93"/>
      <c r="L49" s="175"/>
      <c r="M49" s="175"/>
      <c r="N49" s="176"/>
      <c r="O49" s="176"/>
      <c r="P49" s="93"/>
      <c r="Q49" s="101"/>
      <c r="R49" s="101"/>
      <c r="S49" s="101"/>
      <c r="T49" s="101"/>
      <c r="U49" s="93"/>
      <c r="V49" s="102"/>
      <c r="W49" s="93"/>
    </row>
    <row r="50" spans="2:45" ht="16.25" customHeight="1">
      <c r="B50" s="99"/>
      <c r="C50" s="254" t="s">
        <v>136</v>
      </c>
      <c r="D50" s="101"/>
      <c r="E50" s="101"/>
      <c r="F50" s="265" t="s">
        <v>36</v>
      </c>
      <c r="G50" s="300"/>
      <c r="H50" s="208"/>
      <c r="I50" s="265" t="s">
        <v>37</v>
      </c>
      <c r="J50" s="301"/>
      <c r="K50" s="209"/>
      <c r="L50" s="153" t="s">
        <v>30</v>
      </c>
      <c r="M50" s="99"/>
      <c r="N50" s="254" t="s">
        <v>141</v>
      </c>
      <c r="O50" s="101"/>
      <c r="P50" s="101"/>
      <c r="Q50" s="265" t="s">
        <v>36</v>
      </c>
      <c r="R50" s="300"/>
      <c r="S50" s="208"/>
      <c r="T50" s="303" t="s">
        <v>37</v>
      </c>
      <c r="U50" s="153" t="s">
        <v>30</v>
      </c>
      <c r="V50" s="102"/>
    </row>
    <row r="51" spans="2:45" ht="16.25" customHeight="1">
      <c r="B51" s="99"/>
      <c r="C51" s="254" t="s">
        <v>137</v>
      </c>
      <c r="D51" s="93"/>
      <c r="E51" s="93"/>
      <c r="F51" s="265" t="s">
        <v>36</v>
      </c>
      <c r="G51" s="300"/>
      <c r="H51" s="208"/>
      <c r="I51" s="265" t="s">
        <v>37</v>
      </c>
      <c r="J51" s="301"/>
      <c r="K51" s="209"/>
      <c r="L51" s="153" t="s">
        <v>30</v>
      </c>
      <c r="M51" s="99"/>
      <c r="N51" s="254" t="s">
        <v>142</v>
      </c>
      <c r="O51" s="101"/>
      <c r="P51" s="101"/>
      <c r="Q51" s="265" t="s">
        <v>36</v>
      </c>
      <c r="R51" s="300"/>
      <c r="S51" s="208"/>
      <c r="T51" s="303" t="s">
        <v>37</v>
      </c>
      <c r="U51" s="153" t="s">
        <v>30</v>
      </c>
      <c r="V51" s="102"/>
    </row>
    <row r="52" spans="2:45" ht="16.25" customHeight="1">
      <c r="B52" s="99"/>
      <c r="C52" s="254" t="s">
        <v>138</v>
      </c>
      <c r="D52" s="93"/>
      <c r="E52" s="93"/>
      <c r="F52" s="265" t="s">
        <v>36</v>
      </c>
      <c r="G52" s="300"/>
      <c r="H52" s="208"/>
      <c r="I52" s="265" t="s">
        <v>37</v>
      </c>
      <c r="J52" s="302"/>
      <c r="K52" s="209"/>
      <c r="L52" s="153" t="s">
        <v>30</v>
      </c>
      <c r="M52" s="99"/>
      <c r="N52" s="254" t="s">
        <v>143</v>
      </c>
      <c r="O52" s="101"/>
      <c r="P52" s="101"/>
      <c r="Q52" s="265" t="s">
        <v>36</v>
      </c>
      <c r="R52" s="300"/>
      <c r="S52" s="208"/>
      <c r="T52" s="303" t="s">
        <v>37</v>
      </c>
      <c r="U52" s="153" t="s">
        <v>30</v>
      </c>
      <c r="V52" s="102"/>
    </row>
    <row r="53" spans="2:45" ht="16.25" customHeight="1">
      <c r="B53" s="99"/>
      <c r="C53" s="254" t="s">
        <v>139</v>
      </c>
      <c r="D53" s="93"/>
      <c r="E53" s="93"/>
      <c r="F53" s="265" t="s">
        <v>36</v>
      </c>
      <c r="G53" s="300"/>
      <c r="H53" s="208"/>
      <c r="I53" s="265" t="s">
        <v>37</v>
      </c>
      <c r="J53" s="302"/>
      <c r="K53" s="209"/>
      <c r="L53" s="153" t="s">
        <v>30</v>
      </c>
      <c r="M53" s="99"/>
      <c r="N53" s="254" t="s">
        <v>144</v>
      </c>
      <c r="O53" s="101"/>
      <c r="P53" s="101"/>
      <c r="Q53" s="265" t="s">
        <v>36</v>
      </c>
      <c r="R53" s="300"/>
      <c r="S53" s="208"/>
      <c r="T53" s="303" t="s">
        <v>37</v>
      </c>
      <c r="U53" s="153" t="s">
        <v>30</v>
      </c>
      <c r="V53" s="102"/>
    </row>
    <row r="54" spans="2:45" ht="16.25" customHeight="1">
      <c r="B54" s="99"/>
      <c r="C54" s="254" t="s">
        <v>127</v>
      </c>
      <c r="D54" s="93"/>
      <c r="E54" s="93"/>
      <c r="F54" s="265" t="s">
        <v>36</v>
      </c>
      <c r="G54" s="300"/>
      <c r="H54" s="208"/>
      <c r="I54" s="265" t="s">
        <v>37</v>
      </c>
      <c r="J54" s="302"/>
      <c r="K54" s="209"/>
      <c r="L54" s="153" t="s">
        <v>30</v>
      </c>
      <c r="M54" s="99"/>
      <c r="N54" s="254" t="s">
        <v>145</v>
      </c>
      <c r="O54" s="101"/>
      <c r="P54" s="101"/>
      <c r="Q54" s="265" t="s">
        <v>36</v>
      </c>
      <c r="R54" s="300"/>
      <c r="S54" s="208"/>
      <c r="T54" s="303" t="s">
        <v>37</v>
      </c>
      <c r="U54" s="153" t="s">
        <v>30</v>
      </c>
      <c r="V54" s="102"/>
    </row>
    <row r="55" spans="2:45" ht="16.25" customHeight="1">
      <c r="B55" s="99"/>
      <c r="C55" s="254" t="s">
        <v>140</v>
      </c>
      <c r="D55" s="93"/>
      <c r="E55" s="93"/>
      <c r="F55" s="265" t="s">
        <v>36</v>
      </c>
      <c r="G55" s="300"/>
      <c r="H55" s="208"/>
      <c r="I55" s="265" t="s">
        <v>37</v>
      </c>
      <c r="J55" s="302"/>
      <c r="K55" s="209"/>
      <c r="L55" s="153" t="s">
        <v>30</v>
      </c>
      <c r="M55" s="99"/>
      <c r="N55" s="254" t="s">
        <v>38</v>
      </c>
      <c r="O55" s="101"/>
      <c r="P55" s="101"/>
      <c r="Q55" s="265" t="s">
        <v>36</v>
      </c>
      <c r="R55" s="300"/>
      <c r="S55" s="208"/>
      <c r="T55" s="303" t="s">
        <v>37</v>
      </c>
      <c r="U55" s="153" t="s">
        <v>30</v>
      </c>
      <c r="V55" s="102"/>
    </row>
    <row r="56" spans="2:45" ht="6" customHeight="1" thickBot="1">
      <c r="B56" s="99"/>
      <c r="D56" s="93"/>
      <c r="E56" s="93"/>
      <c r="F56" s="93"/>
      <c r="G56" s="93"/>
      <c r="H56" s="93"/>
      <c r="I56" s="93"/>
      <c r="J56" s="93"/>
      <c r="K56" s="93"/>
      <c r="L56" s="93"/>
      <c r="M56" s="93"/>
      <c r="N56" s="93"/>
      <c r="O56" s="93"/>
      <c r="P56" s="93"/>
      <c r="Q56" s="93"/>
      <c r="R56" s="93"/>
      <c r="S56" s="93"/>
      <c r="T56" s="93"/>
      <c r="U56" s="93"/>
      <c r="V56" s="102"/>
      <c r="W56" s="93"/>
    </row>
    <row r="57" spans="2:45" s="261" customFormat="1" ht="20.5" customHeight="1" thickTop="1" thickBot="1">
      <c r="B57" s="258"/>
      <c r="C57" s="259"/>
      <c r="D57" s="257" t="s">
        <v>98</v>
      </c>
      <c r="E57" s="260"/>
      <c r="F57" s="260"/>
      <c r="G57" s="260"/>
      <c r="H57" s="260"/>
      <c r="I57" s="260"/>
      <c r="J57" s="260"/>
      <c r="K57" s="260"/>
      <c r="L57" s="260"/>
      <c r="M57" s="260"/>
      <c r="N57" s="260"/>
      <c r="O57" s="260"/>
      <c r="P57" s="260"/>
      <c r="Q57" s="255" t="s">
        <v>34</v>
      </c>
      <c r="R57" s="260"/>
      <c r="S57" s="260"/>
      <c r="T57" s="256" t="s">
        <v>35</v>
      </c>
      <c r="V57" s="262"/>
      <c r="W57" s="259"/>
      <c r="AO57" s="263"/>
      <c r="AP57" s="263"/>
      <c r="AQ57" s="263"/>
      <c r="AR57" s="263"/>
      <c r="AS57" s="263"/>
    </row>
    <row r="58" spans="2:45" ht="6" customHeight="1" thickTop="1">
      <c r="B58" s="138"/>
      <c r="C58" s="139"/>
      <c r="D58" s="139"/>
      <c r="E58" s="139"/>
      <c r="F58" s="139"/>
      <c r="G58" s="139"/>
      <c r="H58" s="139"/>
      <c r="I58" s="139"/>
      <c r="J58" s="139"/>
      <c r="K58" s="139"/>
      <c r="L58" s="139"/>
      <c r="M58" s="139"/>
      <c r="N58" s="139"/>
      <c r="O58" s="139"/>
      <c r="P58" s="139"/>
      <c r="Q58" s="139"/>
      <c r="R58" s="139"/>
      <c r="S58" s="139"/>
      <c r="T58" s="139"/>
      <c r="U58" s="139"/>
      <c r="V58" s="140"/>
      <c r="W58" s="111"/>
    </row>
    <row r="59" spans="2:45" s="111" customFormat="1" ht="5" customHeight="1">
      <c r="AO59" s="98"/>
      <c r="AP59" s="98"/>
      <c r="AQ59" s="98"/>
      <c r="AR59" s="98"/>
      <c r="AS59" s="98"/>
    </row>
    <row r="60" spans="2:45">
      <c r="B60" s="94"/>
      <c r="C60" s="291" t="s">
        <v>39</v>
      </c>
      <c r="D60" s="96"/>
      <c r="E60" s="96"/>
      <c r="F60" s="96"/>
      <c r="G60" s="96"/>
      <c r="H60" s="96"/>
      <c r="I60" s="96"/>
      <c r="J60" s="96"/>
      <c r="K60" s="96"/>
      <c r="L60" s="96"/>
      <c r="M60" s="96"/>
      <c r="N60" s="96"/>
      <c r="O60" s="96"/>
      <c r="P60" s="96"/>
      <c r="Q60" s="96"/>
      <c r="R60" s="96"/>
      <c r="S60" s="96"/>
      <c r="T60" s="96"/>
      <c r="U60" s="96"/>
      <c r="V60" s="123"/>
      <c r="W60" s="101"/>
      <c r="X60" s="93"/>
    </row>
    <row r="61" spans="2:45" ht="19.25" customHeight="1">
      <c r="B61" s="99"/>
      <c r="C61" s="590"/>
      <c r="D61" s="590"/>
      <c r="E61" s="590"/>
      <c r="F61" s="590"/>
      <c r="G61" s="590"/>
      <c r="H61" s="590"/>
      <c r="I61" s="590"/>
      <c r="J61" s="590"/>
      <c r="K61" s="590"/>
      <c r="L61" s="590"/>
      <c r="M61" s="93"/>
      <c r="N61" s="590"/>
      <c r="O61" s="590"/>
      <c r="P61" s="590"/>
      <c r="Q61" s="590"/>
      <c r="R61" s="590"/>
      <c r="S61" s="590"/>
      <c r="T61" s="590"/>
      <c r="U61" s="590"/>
      <c r="V61" s="296"/>
      <c r="W61" s="297"/>
      <c r="X61" s="93"/>
    </row>
    <row r="62" spans="2:45" ht="19.25" customHeight="1">
      <c r="B62" s="99"/>
      <c r="C62" s="590"/>
      <c r="D62" s="590"/>
      <c r="E62" s="590"/>
      <c r="F62" s="590"/>
      <c r="G62" s="590"/>
      <c r="H62" s="590"/>
      <c r="I62" s="590"/>
      <c r="J62" s="590"/>
      <c r="K62" s="590"/>
      <c r="L62" s="590"/>
      <c r="M62" s="93"/>
      <c r="N62" s="590"/>
      <c r="O62" s="590"/>
      <c r="P62" s="590"/>
      <c r="Q62" s="590"/>
      <c r="R62" s="590"/>
      <c r="S62" s="590"/>
      <c r="T62" s="590"/>
      <c r="U62" s="590"/>
      <c r="V62" s="298"/>
      <c r="W62" s="299"/>
      <c r="X62" s="93"/>
    </row>
    <row r="63" spans="2:45" ht="25.5" customHeight="1">
      <c r="B63" s="138"/>
      <c r="C63" s="139" t="s">
        <v>40</v>
      </c>
      <c r="D63" s="139"/>
      <c r="E63" s="139"/>
      <c r="F63" s="139"/>
      <c r="G63" s="139"/>
      <c r="H63" s="139"/>
      <c r="I63" s="210" t="s">
        <v>41</v>
      </c>
      <c r="J63" s="139"/>
      <c r="K63" s="139"/>
      <c r="L63" s="139"/>
      <c r="M63" s="139"/>
      <c r="N63" s="211" t="s">
        <v>42</v>
      </c>
      <c r="O63" s="139"/>
      <c r="P63" s="139"/>
      <c r="Q63" s="210"/>
      <c r="R63" s="210"/>
      <c r="S63" s="210"/>
      <c r="T63" s="139"/>
      <c r="U63" s="139"/>
      <c r="V63" s="140"/>
      <c r="W63" s="101"/>
      <c r="X63" s="93"/>
    </row>
    <row r="64" spans="2:45" ht="2.5" customHeight="1">
      <c r="B64" s="95"/>
      <c r="C64" s="95"/>
      <c r="D64" s="95"/>
      <c r="E64" s="95"/>
      <c r="F64" s="95"/>
      <c r="G64" s="95"/>
      <c r="H64" s="95"/>
      <c r="I64" s="212"/>
      <c r="J64" s="95"/>
      <c r="K64" s="95"/>
      <c r="L64" s="95"/>
      <c r="M64" s="95"/>
      <c r="N64" s="213"/>
      <c r="O64" s="95"/>
      <c r="P64" s="95"/>
      <c r="Q64" s="212"/>
      <c r="R64" s="212"/>
      <c r="S64" s="212"/>
      <c r="T64" s="95"/>
      <c r="U64" s="95"/>
      <c r="V64" s="95"/>
      <c r="W64" s="111"/>
    </row>
    <row r="65" spans="2:23" ht="15" customHeight="1">
      <c r="B65" s="93"/>
      <c r="C65" s="103" t="s">
        <v>240</v>
      </c>
      <c r="D65" s="93"/>
      <c r="E65" s="93"/>
      <c r="F65" s="93"/>
      <c r="G65" s="93"/>
      <c r="H65" s="93"/>
      <c r="I65" s="93"/>
      <c r="J65" s="93"/>
      <c r="K65" s="93"/>
      <c r="L65" s="93"/>
      <c r="M65" s="93"/>
      <c r="N65" s="93"/>
      <c r="O65" s="93"/>
      <c r="P65" s="93"/>
      <c r="Q65" s="93"/>
      <c r="R65" s="93"/>
      <c r="S65" s="93"/>
      <c r="T65" s="93"/>
      <c r="U65" s="101"/>
      <c r="V65" s="101"/>
      <c r="W65" s="111"/>
    </row>
    <row r="66" spans="2:23" ht="16.25" customHeight="1">
      <c r="C66" s="100"/>
    </row>
    <row r="67" spans="2:23">
      <c r="C67" s="100"/>
    </row>
    <row r="68" spans="2:23" ht="17" hidden="1" customHeight="1">
      <c r="C68" s="93" t="s">
        <v>276</v>
      </c>
    </row>
    <row r="69" spans="2:23" ht="17" hidden="1" customHeight="1">
      <c r="C69" s="214"/>
      <c r="F69" s="98" t="s">
        <v>111</v>
      </c>
      <c r="J69" s="98" t="s">
        <v>113</v>
      </c>
    </row>
    <row r="70" spans="2:23" ht="17" hidden="1" customHeight="1">
      <c r="C70" s="215">
        <v>32</v>
      </c>
      <c r="F70" s="216">
        <v>1</v>
      </c>
      <c r="J70" s="217" t="s">
        <v>112</v>
      </c>
    </row>
    <row r="71" spans="2:23" ht="17" hidden="1" customHeight="1">
      <c r="C71" s="215">
        <v>40</v>
      </c>
      <c r="F71" s="216">
        <v>2</v>
      </c>
    </row>
    <row r="72" spans="2:23" ht="17" hidden="1" customHeight="1">
      <c r="C72" s="215">
        <v>50</v>
      </c>
      <c r="F72" s="216">
        <v>3</v>
      </c>
    </row>
    <row r="73" spans="2:23" ht="17" hidden="1" customHeight="1">
      <c r="C73" s="215">
        <v>63</v>
      </c>
      <c r="F73" s="216">
        <v>4</v>
      </c>
    </row>
    <row r="74" spans="2:23" ht="17" hidden="1" customHeight="1">
      <c r="C74" s="215">
        <v>75</v>
      </c>
    </row>
    <row r="75" spans="2:23" ht="17" hidden="1" customHeight="1">
      <c r="C75" s="215">
        <v>90</v>
      </c>
    </row>
    <row r="76" spans="2:23" ht="17" hidden="1" customHeight="1">
      <c r="C76" s="215">
        <v>110</v>
      </c>
    </row>
    <row r="77" spans="2:23" ht="17" hidden="1" customHeight="1">
      <c r="C77" s="215">
        <v>125</v>
      </c>
    </row>
    <row r="78" spans="2:23" hidden="1">
      <c r="C78" s="215">
        <v>140</v>
      </c>
    </row>
    <row r="79" spans="2:23" hidden="1">
      <c r="C79" s="215">
        <v>160</v>
      </c>
    </row>
    <row r="80" spans="2:23" hidden="1">
      <c r="C80" s="215">
        <v>180</v>
      </c>
    </row>
    <row r="81" spans="3:3" hidden="1">
      <c r="C81" s="215">
        <v>200</v>
      </c>
    </row>
    <row r="82" spans="3:3" hidden="1">
      <c r="C82" s="215">
        <v>225</v>
      </c>
    </row>
    <row r="83" spans="3:3" hidden="1">
      <c r="C83" s="215">
        <v>250</v>
      </c>
    </row>
    <row r="84" spans="3:3" hidden="1">
      <c r="C84" s="215">
        <v>280</v>
      </c>
    </row>
    <row r="85" spans="3:3" hidden="1">
      <c r="C85" s="215">
        <v>315</v>
      </c>
    </row>
    <row r="86" spans="3:3" hidden="1">
      <c r="C86" s="215">
        <v>355</v>
      </c>
    </row>
    <row r="87" spans="3:3" hidden="1">
      <c r="C87" s="218">
        <v>400</v>
      </c>
    </row>
    <row r="88" spans="3:3" hidden="1"/>
  </sheetData>
  <mergeCells count="23">
    <mergeCell ref="C5:H5"/>
    <mergeCell ref="C6:G6"/>
    <mergeCell ref="H2:Q4"/>
    <mergeCell ref="J1:P1"/>
    <mergeCell ref="C22:J22"/>
    <mergeCell ref="G12:U12"/>
    <mergeCell ref="G13:U13"/>
    <mergeCell ref="G14:U14"/>
    <mergeCell ref="G15:U15"/>
    <mergeCell ref="C19:J19"/>
    <mergeCell ref="C20:J20"/>
    <mergeCell ref="C21:J21"/>
    <mergeCell ref="C9:U9"/>
    <mergeCell ref="I17:O17"/>
    <mergeCell ref="C31:P31"/>
    <mergeCell ref="C61:L61"/>
    <mergeCell ref="R28:V28"/>
    <mergeCell ref="C62:L62"/>
    <mergeCell ref="N61:U61"/>
    <mergeCell ref="N62:U62"/>
    <mergeCell ref="Q42:R42"/>
    <mergeCell ref="Q31:U31"/>
    <mergeCell ref="M38:R38"/>
  </mergeCells>
  <phoneticPr fontId="0" type="noConversion"/>
  <conditionalFormatting sqref="I17">
    <cfRule type="expression" dxfId="27" priority="1" stopIfTrue="1">
      <formula>$G$17=""</formula>
    </cfRule>
    <cfRule type="expression" dxfId="26" priority="2" stopIfTrue="1">
      <formula>$G$17&lt;1</formula>
    </cfRule>
    <cfRule type="expression" dxfId="25" priority="3" stopIfTrue="1">
      <formula>$G$17&gt;4</formula>
    </cfRule>
  </conditionalFormatting>
  <conditionalFormatting sqref="C31:P31">
    <cfRule type="cellIs" dxfId="24" priority="4" stopIfTrue="1" operator="greaterThan">
      <formula>""</formula>
    </cfRule>
  </conditionalFormatting>
  <conditionalFormatting sqref="T30">
    <cfRule type="cellIs" dxfId="23" priority="5" stopIfTrue="1" operator="greaterThan">
      <formula>$P$19</formula>
    </cfRule>
  </conditionalFormatting>
  <conditionalFormatting sqref="Q31:U31">
    <cfRule type="expression" dxfId="22" priority="6" stopIfTrue="1">
      <formula>T30=""</formula>
    </cfRule>
    <cfRule type="expression" dxfId="21" priority="7" stopIfTrue="1">
      <formula>T30&lt;=T27</formula>
    </cfRule>
    <cfRule type="expression" dxfId="20" priority="8" stopIfTrue="1">
      <formula>$T$30&gt;$P$19</formula>
    </cfRule>
  </conditionalFormatting>
  <conditionalFormatting sqref="J28">
    <cfRule type="expression" dxfId="19" priority="9" stopIfTrue="1">
      <formula>Y30=2</formula>
    </cfRule>
  </conditionalFormatting>
  <conditionalFormatting sqref="L28">
    <cfRule type="expression" dxfId="18" priority="10" stopIfTrue="1">
      <formula>Y30=2</formula>
    </cfRule>
  </conditionalFormatting>
  <conditionalFormatting sqref="R28:V28">
    <cfRule type="expression" dxfId="17" priority="11" stopIfTrue="1">
      <formula>Y30=0</formula>
    </cfRule>
    <cfRule type="expression" dxfId="16" priority="12" stopIfTrue="1">
      <formula>Y30=2</formula>
    </cfRule>
    <cfRule type="expression" priority="13" stopIfTrue="1">
      <formula>T27=""</formula>
    </cfRule>
  </conditionalFormatting>
  <conditionalFormatting sqref="C22:J22">
    <cfRule type="expression" dxfId="15" priority="14" stopIfTrue="1">
      <formula>$Y$22&gt;20000</formula>
    </cfRule>
  </conditionalFormatting>
  <dataValidations xWindow="780" yWindow="629" count="4">
    <dataValidation type="list" allowBlank="1" showInputMessage="1" showErrorMessage="1" sqref="G17" xr:uid="{00000000-0002-0000-0200-000000000000}">
      <formula1>$F$70:$F$73</formula1>
    </dataValidation>
    <dataValidation type="list" allowBlank="1" showInputMessage="1" showErrorMessage="1" sqref="L28 J28" xr:uid="{00000000-0002-0000-0200-000001000000}">
      <formula1>$J$70:$J$71</formula1>
    </dataValidation>
    <dataValidation operator="greaterThan" allowBlank="1" showErrorMessage="1" error="Wert zu hoch" sqref="T30" xr:uid="{00000000-0002-0000-0200-000002000000}"/>
    <dataValidation type="list" allowBlank="1" showInputMessage="1" showErrorMessage="1" sqref="L19:L21" xr:uid="{00000000-0002-0000-0200-000003000000}">
      <formula1>dn</formula1>
    </dataValidation>
  </dataValidations>
  <pageMargins left="0.79000000000000015" right="0.79000000000000015" top="0.39000000000000007" bottom="0.39000000000000007" header="0.2" footer="0.24000000000000002"/>
  <pageSetup paperSize="9" scale="91" orientation="portrait" verticalDpi="300" r:id="rId1"/>
  <headerFooter>
    <oddFooter xml:space="preserve">&amp;CGeschäftsstelle VKR  Schachenallee 29C CH-5000 Aarau
Tel. +41 (0)62 834 00 60 www.vkr.ch  info@vkr.ch
&amp;R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60"/>
  <sheetViews>
    <sheetView showGridLines="0" zoomScale="120" zoomScaleNormal="120" zoomScalePageLayoutView="120" workbookViewId="0">
      <pane xSplit="31" ySplit="9" topLeftCell="AF10" activePane="bottomRight" state="frozen"/>
      <selection activeCell="C23" sqref="C23:AA23"/>
      <selection pane="topRight" activeCell="C23" sqref="C23:AA23"/>
      <selection pane="bottomLeft" activeCell="C23" sqref="C23:AA23"/>
      <selection pane="bottomRight" activeCell="AD1" sqref="AD1"/>
    </sheetView>
  </sheetViews>
  <sheetFormatPr baseColWidth="10" defaultColWidth="11.453125" defaultRowHeight="12.5"/>
  <cols>
    <col min="1" max="1" width="17.81640625" style="111" customWidth="1"/>
    <col min="2" max="2" width="0.453125" style="111" customWidth="1"/>
    <col min="3" max="3" width="4.1796875" style="111" customWidth="1"/>
    <col min="4" max="29" width="3.26953125" style="111" customWidth="1"/>
    <col min="30" max="30" width="2.81640625" style="111" customWidth="1"/>
    <col min="31" max="32" width="0.453125" style="111" customWidth="1"/>
    <col min="33" max="33" width="1.7265625" style="111" customWidth="1"/>
    <col min="34" max="34" width="3.26953125" style="111" customWidth="1"/>
    <col min="35" max="37" width="8.26953125" style="111" customWidth="1"/>
    <col min="38" max="38" width="9" style="111" customWidth="1"/>
    <col min="39" max="16384" width="11.453125" style="111"/>
  </cols>
  <sheetData>
    <row r="1" spans="2:35" s="26" customFormat="1" ht="18" customHeight="1">
      <c r="B1" s="51"/>
      <c r="C1" s="73"/>
      <c r="D1" s="29"/>
      <c r="E1" s="29"/>
      <c r="F1" s="29"/>
      <c r="G1" s="41"/>
      <c r="H1" s="29"/>
      <c r="I1" s="327"/>
      <c r="J1" s="333"/>
      <c r="K1" s="576" t="s">
        <v>175</v>
      </c>
      <c r="L1" s="576"/>
      <c r="M1" s="576"/>
      <c r="N1" s="576"/>
      <c r="O1" s="576"/>
      <c r="P1" s="576"/>
      <c r="Q1" s="576"/>
      <c r="R1" s="576"/>
      <c r="S1" s="576"/>
      <c r="T1" s="576"/>
      <c r="U1" s="576"/>
      <c r="V1" s="576"/>
      <c r="W1" s="576"/>
      <c r="X1" s="576"/>
      <c r="Y1" s="53"/>
      <c r="Z1" s="53"/>
      <c r="AA1" s="343"/>
      <c r="AB1" s="29"/>
      <c r="AC1" s="29"/>
      <c r="AD1" s="505" t="s">
        <v>246</v>
      </c>
      <c r="AE1" s="344"/>
    </row>
    <row r="2" spans="2:35" s="26" customFormat="1" ht="18" customHeight="1">
      <c r="B2" s="321"/>
      <c r="C2" s="322"/>
      <c r="D2" s="27"/>
      <c r="E2" s="27"/>
      <c r="F2" s="27"/>
      <c r="G2" s="24"/>
      <c r="H2" s="27"/>
      <c r="I2" s="27"/>
      <c r="J2" s="334"/>
      <c r="K2" s="573" t="s">
        <v>188</v>
      </c>
      <c r="L2" s="573"/>
      <c r="M2" s="573"/>
      <c r="N2" s="573"/>
      <c r="O2" s="573"/>
      <c r="P2" s="573"/>
      <c r="Q2" s="573"/>
      <c r="R2" s="573"/>
      <c r="S2" s="573"/>
      <c r="T2" s="573"/>
      <c r="U2" s="573"/>
      <c r="V2" s="573"/>
      <c r="W2" s="573"/>
      <c r="X2" s="573"/>
      <c r="Y2" s="325"/>
      <c r="Z2" s="325"/>
      <c r="AA2" s="325"/>
      <c r="AB2" s="27"/>
      <c r="AC2" s="27"/>
      <c r="AD2" s="24"/>
      <c r="AE2" s="345"/>
    </row>
    <row r="3" spans="2:35" s="26" customFormat="1" ht="18" customHeight="1">
      <c r="B3" s="321"/>
      <c r="C3" s="322"/>
      <c r="D3" s="27"/>
      <c r="E3" s="27"/>
      <c r="F3" s="27"/>
      <c r="G3" s="24"/>
      <c r="H3" s="27"/>
      <c r="I3" s="323"/>
      <c r="J3" s="334"/>
      <c r="K3" s="573"/>
      <c r="L3" s="573"/>
      <c r="M3" s="573"/>
      <c r="N3" s="573"/>
      <c r="O3" s="573"/>
      <c r="P3" s="573"/>
      <c r="Q3" s="573"/>
      <c r="R3" s="573"/>
      <c r="S3" s="573"/>
      <c r="T3" s="573"/>
      <c r="U3" s="573"/>
      <c r="V3" s="573"/>
      <c r="W3" s="573"/>
      <c r="X3" s="573"/>
      <c r="Y3" s="325"/>
      <c r="Z3" s="325"/>
      <c r="AA3" s="325"/>
      <c r="AB3" s="27"/>
      <c r="AC3" s="27"/>
      <c r="AD3" s="24"/>
      <c r="AE3" s="345"/>
    </row>
    <row r="4" spans="2:35" s="26" customFormat="1" ht="18" customHeight="1">
      <c r="B4" s="32"/>
      <c r="C4" s="40"/>
      <c r="D4" s="27"/>
      <c r="E4" s="27"/>
      <c r="F4" s="27"/>
      <c r="G4" s="27"/>
      <c r="H4" s="27"/>
      <c r="I4" s="27"/>
      <c r="J4" s="334"/>
      <c r="K4" s="573"/>
      <c r="L4" s="573"/>
      <c r="M4" s="573"/>
      <c r="N4" s="573"/>
      <c r="O4" s="573"/>
      <c r="P4" s="573"/>
      <c r="Q4" s="573"/>
      <c r="R4" s="573"/>
      <c r="S4" s="573"/>
      <c r="T4" s="573"/>
      <c r="U4" s="573"/>
      <c r="V4" s="573"/>
      <c r="W4" s="573"/>
      <c r="X4" s="573"/>
      <c r="Y4" s="24"/>
      <c r="Z4" s="27"/>
      <c r="AA4" s="27"/>
      <c r="AB4" s="27"/>
      <c r="AC4" s="27"/>
      <c r="AD4" s="27"/>
      <c r="AE4" s="345"/>
    </row>
    <row r="5" spans="2:35" s="26" customFormat="1" ht="18" customHeight="1">
      <c r="B5" s="32"/>
      <c r="C5" s="574" t="s">
        <v>186</v>
      </c>
      <c r="D5" s="574"/>
      <c r="E5" s="574"/>
      <c r="F5" s="574"/>
      <c r="G5" s="574"/>
      <c r="H5" s="574"/>
      <c r="I5" s="574"/>
      <c r="J5" s="379"/>
      <c r="K5" s="573"/>
      <c r="L5" s="573"/>
      <c r="M5" s="573"/>
      <c r="N5" s="573"/>
      <c r="O5" s="573"/>
      <c r="P5" s="573"/>
      <c r="Q5" s="573"/>
      <c r="R5" s="573"/>
      <c r="S5" s="573"/>
      <c r="T5" s="573"/>
      <c r="U5" s="573"/>
      <c r="V5" s="573"/>
      <c r="W5" s="573"/>
      <c r="X5" s="573"/>
      <c r="Y5" s="24"/>
      <c r="Z5" s="27"/>
      <c r="AA5" s="27"/>
      <c r="AB5" s="27"/>
      <c r="AC5" s="27"/>
      <c r="AD5" s="27"/>
      <c r="AE5" s="345"/>
    </row>
    <row r="6" spans="2:35" s="26" customFormat="1" ht="18" customHeight="1">
      <c r="B6" s="32"/>
      <c r="C6" s="575" t="s">
        <v>187</v>
      </c>
      <c r="D6" s="575"/>
      <c r="E6" s="575"/>
      <c r="F6" s="575"/>
      <c r="G6" s="575"/>
      <c r="H6" s="575"/>
      <c r="I6" s="575"/>
      <c r="J6" s="379"/>
      <c r="K6" s="379"/>
      <c r="L6" s="379"/>
      <c r="M6" s="379"/>
      <c r="N6" s="379"/>
      <c r="O6" s="379"/>
      <c r="P6" s="379"/>
      <c r="Q6" s="379"/>
      <c r="R6" s="379"/>
      <c r="S6" s="379"/>
      <c r="T6" s="27"/>
      <c r="V6" s="346"/>
      <c r="W6" s="346"/>
      <c r="X6" s="346"/>
      <c r="Y6" s="604"/>
      <c r="Z6" s="604"/>
      <c r="AA6" s="604"/>
      <c r="AB6" s="604"/>
      <c r="AC6" s="27"/>
      <c r="AD6" s="27"/>
      <c r="AE6" s="345"/>
    </row>
    <row r="7" spans="2:35" s="26" customFormat="1" ht="8.25" customHeight="1">
      <c r="B7" s="34"/>
      <c r="C7" s="54"/>
      <c r="D7" s="335"/>
      <c r="E7" s="335"/>
      <c r="F7" s="335"/>
      <c r="G7" s="335"/>
      <c r="H7" s="335"/>
      <c r="I7" s="335"/>
      <c r="J7" s="335"/>
      <c r="K7" s="335"/>
      <c r="L7" s="335"/>
      <c r="M7" s="335"/>
      <c r="N7" s="335"/>
      <c r="O7" s="335"/>
      <c r="P7" s="335"/>
      <c r="Q7" s="335"/>
      <c r="R7" s="335"/>
      <c r="S7" s="335"/>
      <c r="T7" s="31"/>
      <c r="U7" s="31"/>
      <c r="V7" s="31"/>
      <c r="W7" s="30"/>
      <c r="X7" s="30"/>
      <c r="Y7" s="30"/>
      <c r="Z7" s="31"/>
      <c r="AA7" s="330"/>
      <c r="AB7" s="31"/>
      <c r="AC7" s="31"/>
      <c r="AD7" s="31"/>
      <c r="AE7" s="35"/>
    </row>
    <row r="8" spans="2:35" s="98" customFormat="1" ht="6" customHeight="1">
      <c r="B8" s="104"/>
      <c r="C8" s="101"/>
      <c r="D8" s="93"/>
      <c r="E8" s="93"/>
      <c r="F8" s="93"/>
      <c r="G8" s="101"/>
      <c r="H8" s="93"/>
      <c r="I8" s="93"/>
      <c r="J8" s="93"/>
      <c r="K8" s="93"/>
      <c r="L8" s="93"/>
      <c r="M8" s="93"/>
      <c r="N8" s="93"/>
      <c r="O8" s="93"/>
      <c r="P8" s="93"/>
      <c r="Q8" s="101"/>
      <c r="R8" s="93"/>
      <c r="S8" s="93"/>
      <c r="T8" s="93"/>
      <c r="U8" s="93"/>
      <c r="V8" s="93"/>
      <c r="W8" s="101"/>
      <c r="X8" s="101"/>
      <c r="Y8" s="93"/>
      <c r="Z8" s="101"/>
      <c r="AA8" s="93"/>
      <c r="AB8" s="93"/>
      <c r="AC8" s="93"/>
      <c r="AD8" s="93"/>
      <c r="AE8" s="105"/>
    </row>
    <row r="9" spans="2:35" s="108" customFormat="1" ht="15.5">
      <c r="B9" s="106"/>
      <c r="C9" s="609" t="s">
        <v>17</v>
      </c>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107"/>
    </row>
    <row r="10" spans="2:35" s="98" customFormat="1" ht="6" customHeight="1">
      <c r="B10" s="93"/>
      <c r="C10" s="93"/>
      <c r="D10" s="93"/>
      <c r="E10" s="93"/>
      <c r="F10" s="93"/>
      <c r="G10" s="93"/>
      <c r="H10" s="93"/>
      <c r="I10" s="93"/>
      <c r="J10" s="93"/>
      <c r="K10" s="93"/>
      <c r="L10" s="93"/>
      <c r="M10" s="93"/>
      <c r="N10" s="93"/>
      <c r="O10" s="93"/>
      <c r="P10" s="93"/>
      <c r="Q10" s="101"/>
      <c r="R10" s="93"/>
      <c r="S10" s="93"/>
      <c r="T10" s="93"/>
      <c r="U10" s="93"/>
      <c r="V10" s="93"/>
      <c r="W10" s="101"/>
      <c r="X10" s="101"/>
      <c r="Y10" s="93"/>
      <c r="Z10" s="93"/>
      <c r="AA10" s="93"/>
      <c r="AB10" s="93"/>
      <c r="AC10" s="93"/>
      <c r="AD10" s="93"/>
      <c r="AE10" s="93"/>
    </row>
    <row r="11" spans="2:35" s="98" customFormat="1" ht="15.75" customHeight="1">
      <c r="B11" s="94"/>
      <c r="C11" s="95" t="s">
        <v>22</v>
      </c>
      <c r="D11" s="95"/>
      <c r="E11" s="95"/>
      <c r="F11" s="95"/>
      <c r="G11" s="95"/>
      <c r="H11" s="95"/>
      <c r="I11" s="95"/>
      <c r="J11" s="109" t="str">
        <f>IF('Protokoll-Kontraktionsverf.'!G12="","",'Protokoll-Kontraktionsverf.'!G12)</f>
        <v/>
      </c>
      <c r="K11" s="110"/>
      <c r="L11" s="110"/>
      <c r="M11" s="110"/>
      <c r="N11" s="110"/>
      <c r="O11" s="110"/>
      <c r="P11" s="110"/>
      <c r="Q11" s="110"/>
      <c r="R11" s="110"/>
      <c r="S11" s="110"/>
      <c r="T11" s="110"/>
      <c r="U11" s="110"/>
      <c r="V11" s="110"/>
      <c r="W11" s="110"/>
      <c r="X11" s="110"/>
      <c r="Y11" s="110"/>
      <c r="Z11" s="110"/>
      <c r="AA11" s="110"/>
      <c r="AB11" s="110"/>
      <c r="AC11" s="110"/>
      <c r="AD11" s="95"/>
      <c r="AE11" s="97"/>
      <c r="AI11" s="111"/>
    </row>
    <row r="12" spans="2:35" s="98" customFormat="1" ht="15.75" customHeight="1">
      <c r="B12" s="99"/>
      <c r="C12" s="93" t="s">
        <v>23</v>
      </c>
      <c r="D12" s="93"/>
      <c r="E12" s="93"/>
      <c r="F12" s="93"/>
      <c r="G12" s="93"/>
      <c r="I12" s="93"/>
      <c r="J12" s="112" t="str">
        <f>IF('Protokoll-Kontraktionsverf.'!G13="","",'Protokoll-Kontraktionsverf.'!G13)</f>
        <v/>
      </c>
      <c r="K12" s="113"/>
      <c r="L12" s="113"/>
      <c r="M12" s="113"/>
      <c r="N12" s="113"/>
      <c r="O12" s="113"/>
      <c r="P12" s="113"/>
      <c r="Q12" s="113"/>
      <c r="R12" s="113"/>
      <c r="S12" s="113"/>
      <c r="T12" s="113"/>
      <c r="U12" s="113"/>
      <c r="V12" s="113"/>
      <c r="W12" s="113"/>
      <c r="X12" s="113"/>
      <c r="Y12" s="113"/>
      <c r="Z12" s="113"/>
      <c r="AA12" s="113"/>
      <c r="AB12" s="113"/>
      <c r="AC12" s="113"/>
      <c r="AD12" s="93"/>
      <c r="AE12" s="102"/>
    </row>
    <row r="13" spans="2:35" s="98" customFormat="1" ht="15.75" customHeight="1">
      <c r="B13" s="99"/>
      <c r="C13" s="93" t="s">
        <v>24</v>
      </c>
      <c r="D13" s="93"/>
      <c r="E13" s="93"/>
      <c r="F13" s="93"/>
      <c r="G13" s="93"/>
      <c r="I13" s="93"/>
      <c r="J13" s="114" t="str">
        <f>IF('Protokoll-Kontraktionsverf.'!G14="","",'Protokoll-Kontraktionsverf.'!G14)</f>
        <v/>
      </c>
      <c r="K13" s="113"/>
      <c r="L13" s="113"/>
      <c r="M13" s="113"/>
      <c r="N13" s="113"/>
      <c r="O13" s="113"/>
      <c r="P13" s="113"/>
      <c r="Q13" s="113"/>
      <c r="R13" s="113"/>
      <c r="S13" s="113"/>
      <c r="T13" s="113"/>
      <c r="U13" s="113"/>
      <c r="V13" s="113"/>
      <c r="W13" s="113"/>
      <c r="X13" s="113"/>
      <c r="Y13" s="113"/>
      <c r="Z13" s="113"/>
      <c r="AA13" s="113"/>
      <c r="AB13" s="113"/>
      <c r="AC13" s="113"/>
      <c r="AD13" s="93"/>
      <c r="AE13" s="102"/>
      <c r="AI13" s="111"/>
    </row>
    <row r="14" spans="2:35" s="98" customFormat="1" ht="15.75" customHeight="1">
      <c r="B14" s="99"/>
      <c r="C14" s="93" t="s">
        <v>43</v>
      </c>
      <c r="D14" s="93"/>
      <c r="E14" s="93"/>
      <c r="F14" s="93"/>
      <c r="G14" s="93"/>
      <c r="H14" s="93"/>
      <c r="I14" s="93"/>
      <c r="J14" s="114" t="str">
        <f>IF('Protokoll-Kontraktionsverf.'!G15="","",'Protokoll-Kontraktionsverf.'!G15)</f>
        <v/>
      </c>
      <c r="K14" s="113"/>
      <c r="L14" s="113"/>
      <c r="M14" s="113"/>
      <c r="N14" s="113"/>
      <c r="O14" s="113"/>
      <c r="P14" s="113"/>
      <c r="Q14" s="113"/>
      <c r="R14" s="113"/>
      <c r="S14" s="113"/>
      <c r="T14" s="113"/>
      <c r="U14" s="113"/>
      <c r="V14" s="113"/>
      <c r="W14" s="113"/>
      <c r="X14" s="113"/>
      <c r="Y14" s="113"/>
      <c r="Z14" s="113"/>
      <c r="AA14" s="113"/>
      <c r="AB14" s="113"/>
      <c r="AC14" s="113"/>
      <c r="AD14" s="93"/>
      <c r="AE14" s="102"/>
    </row>
    <row r="15" spans="2:35" s="98" customFormat="1" ht="15.75" customHeight="1">
      <c r="B15" s="99"/>
      <c r="C15" s="93" t="s">
        <v>44</v>
      </c>
      <c r="D15" s="93"/>
      <c r="E15" s="93"/>
      <c r="F15" s="93"/>
      <c r="G15" s="93"/>
      <c r="H15" s="93"/>
      <c r="I15" s="93"/>
      <c r="J15" s="114" t="str">
        <f>IF('Protokoll-Kontraktionsverf.'!G17="","",'Protokoll-Kontraktionsverf.'!I17)</f>
        <v/>
      </c>
      <c r="K15" s="112"/>
      <c r="L15" s="115"/>
      <c r="M15" s="115"/>
      <c r="N15" s="116"/>
      <c r="O15" s="112"/>
      <c r="P15" s="115"/>
      <c r="Q15" s="115"/>
      <c r="R15" s="113"/>
      <c r="S15" s="113"/>
      <c r="T15" s="113"/>
      <c r="U15" s="113"/>
      <c r="V15" s="113"/>
      <c r="W15" s="113"/>
      <c r="X15" s="113"/>
      <c r="Y15" s="113"/>
      <c r="Z15" s="113"/>
      <c r="AA15" s="113"/>
      <c r="AB15" s="113"/>
      <c r="AC15" s="113"/>
      <c r="AD15" s="93"/>
      <c r="AE15" s="102"/>
    </row>
    <row r="16" spans="2:35" s="98" customFormat="1" ht="15.75" customHeight="1">
      <c r="B16" s="99"/>
      <c r="C16" s="93" t="s">
        <v>45</v>
      </c>
      <c r="D16" s="93"/>
      <c r="E16" s="93"/>
      <c r="F16" s="93"/>
      <c r="G16" s="93"/>
      <c r="H16" s="93"/>
      <c r="I16" s="93"/>
      <c r="J16" s="610" t="str">
        <f>IF('Protokoll-Kontraktionsverf.'!R22="","",'Protokoll-Kontraktionsverf.'!R22)</f>
        <v/>
      </c>
      <c r="K16" s="610"/>
      <c r="L16" s="610"/>
      <c r="M16" s="275"/>
      <c r="N16" s="274"/>
      <c r="O16" s="274"/>
      <c r="P16" s="274"/>
      <c r="Q16" s="274"/>
      <c r="R16" s="274"/>
      <c r="S16" s="274"/>
      <c r="T16" s="274"/>
      <c r="U16" s="274"/>
      <c r="V16" s="274"/>
      <c r="W16" s="274"/>
      <c r="X16" s="274"/>
      <c r="Y16" s="274"/>
      <c r="Z16" s="274"/>
      <c r="AA16" s="273"/>
      <c r="AB16" s="273"/>
      <c r="AC16" s="273"/>
      <c r="AD16" s="93"/>
      <c r="AE16" s="102"/>
    </row>
    <row r="17" spans="2:34" s="98" customFormat="1" ht="15.75" customHeight="1">
      <c r="B17" s="99"/>
      <c r="C17" s="153" t="s">
        <v>109</v>
      </c>
      <c r="D17" s="93"/>
      <c r="E17" s="93"/>
      <c r="F17" s="93"/>
      <c r="G17" s="93"/>
      <c r="H17" s="93"/>
      <c r="I17" s="93"/>
      <c r="J17" s="93"/>
      <c r="L17" s="93"/>
      <c r="M17" s="607" t="str">
        <f>IF('Protokoll-Kontraktionsverf.'!T46="","",'Protokoll-Kontraktionsverf.'!T46)</f>
        <v/>
      </c>
      <c r="N17" s="607"/>
      <c r="O17" s="607"/>
      <c r="P17" s="607"/>
      <c r="R17" s="93"/>
      <c r="S17" s="93"/>
      <c r="T17" s="93"/>
      <c r="U17" s="93"/>
      <c r="V17" s="93"/>
      <c r="W17" s="93"/>
      <c r="X17" s="93"/>
      <c r="Y17" s="117" t="s">
        <v>46</v>
      </c>
      <c r="Z17" s="607" t="str">
        <f>IF('Protokoll-Kontraktionsverf.'!J46="","",'Protokoll-Kontraktionsverf.'!J46)</f>
        <v/>
      </c>
      <c r="AA17" s="607"/>
      <c r="AB17" s="607"/>
      <c r="AC17" s="607"/>
      <c r="AE17" s="118"/>
      <c r="AF17" s="93"/>
      <c r="AG17" s="93"/>
    </row>
    <row r="18" spans="2:34" s="101" customFormat="1" ht="2.5" customHeight="1">
      <c r="B18" s="119"/>
      <c r="C18" s="111"/>
      <c r="AE18" s="120"/>
    </row>
    <row r="19" spans="2:34" ht="18" customHeight="1">
      <c r="B19" s="119"/>
      <c r="C19" s="272">
        <v>21</v>
      </c>
      <c r="D19" s="101" t="s">
        <v>30</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20"/>
      <c r="AF19" s="101"/>
      <c r="AG19" s="101"/>
      <c r="AH19" s="101"/>
    </row>
    <row r="20" spans="2:34" ht="18" customHeight="1">
      <c r="B20" s="119"/>
      <c r="C20" s="121">
        <v>20</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0"/>
      <c r="AF20" s="101"/>
      <c r="AG20" s="101"/>
      <c r="AH20" s="101"/>
    </row>
    <row r="21" spans="2:34" ht="18" customHeight="1">
      <c r="B21" s="119"/>
      <c r="C21" s="121">
        <v>19</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0"/>
      <c r="AF21" s="101"/>
      <c r="AG21" s="101"/>
      <c r="AH21" s="101"/>
    </row>
    <row r="22" spans="2:34" ht="18" customHeight="1">
      <c r="B22" s="119"/>
      <c r="C22" s="121">
        <v>18</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0"/>
      <c r="AF22" s="101"/>
      <c r="AG22" s="101"/>
      <c r="AH22" s="101"/>
    </row>
    <row r="23" spans="2:34" ht="18" customHeight="1">
      <c r="B23" s="119"/>
      <c r="C23" s="121">
        <v>17</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0"/>
      <c r="AF23" s="101"/>
      <c r="AG23" s="101"/>
      <c r="AH23" s="101"/>
    </row>
    <row r="24" spans="2:34" ht="18" customHeight="1">
      <c r="B24" s="119"/>
      <c r="C24" s="121">
        <v>16</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0"/>
      <c r="AF24" s="101"/>
      <c r="AG24" s="101"/>
      <c r="AH24" s="101"/>
    </row>
    <row r="25" spans="2:34" ht="18" customHeight="1">
      <c r="B25" s="119"/>
      <c r="C25" s="121">
        <v>15</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0"/>
      <c r="AF25" s="101"/>
      <c r="AG25" s="101"/>
      <c r="AH25" s="101"/>
    </row>
    <row r="26" spans="2:34" ht="18" customHeight="1">
      <c r="B26" s="119"/>
      <c r="C26" s="121">
        <v>14</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0"/>
      <c r="AF26" s="101"/>
      <c r="AG26" s="101"/>
      <c r="AH26" s="101"/>
    </row>
    <row r="27" spans="2:34" ht="18" customHeight="1">
      <c r="B27" s="119"/>
      <c r="C27" s="121">
        <v>13</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0"/>
      <c r="AF27" s="101"/>
      <c r="AG27" s="101"/>
      <c r="AH27" s="101"/>
    </row>
    <row r="28" spans="2:34" ht="18" customHeight="1">
      <c r="B28" s="119"/>
      <c r="C28" s="121">
        <v>12</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0"/>
      <c r="AF28" s="101"/>
      <c r="AG28" s="101"/>
      <c r="AH28" s="101"/>
    </row>
    <row r="29" spans="2:34" ht="18" customHeight="1">
      <c r="B29" s="119"/>
      <c r="C29" s="121">
        <v>11</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0"/>
      <c r="AF29" s="101"/>
      <c r="AG29" s="101"/>
      <c r="AH29" s="101"/>
    </row>
    <row r="30" spans="2:34" ht="18" customHeight="1">
      <c r="B30" s="119"/>
      <c r="C30" s="121">
        <v>10</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0"/>
      <c r="AF30" s="101"/>
      <c r="AG30" s="101"/>
      <c r="AH30" s="101"/>
    </row>
    <row r="31" spans="2:34" ht="18" customHeight="1">
      <c r="B31" s="119"/>
      <c r="C31" s="121">
        <v>9</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0"/>
      <c r="AF31" s="101"/>
      <c r="AG31" s="101"/>
      <c r="AH31" s="101"/>
    </row>
    <row r="32" spans="2:34" ht="18" customHeight="1">
      <c r="B32" s="119"/>
      <c r="C32" s="121">
        <v>8</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0"/>
      <c r="AF32" s="101"/>
      <c r="AG32" s="101"/>
      <c r="AH32" s="101"/>
    </row>
    <row r="33" spans="2:34" ht="18" customHeight="1">
      <c r="B33" s="119"/>
      <c r="C33" s="121">
        <v>7</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0"/>
      <c r="AF33" s="101"/>
      <c r="AG33" s="101"/>
      <c r="AH33" s="101"/>
    </row>
    <row r="34" spans="2:34" ht="18" customHeight="1">
      <c r="B34" s="119"/>
      <c r="C34" s="121">
        <v>6</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0"/>
      <c r="AF34" s="101"/>
      <c r="AG34" s="101"/>
      <c r="AH34" s="101"/>
    </row>
    <row r="35" spans="2:34" ht="14.5" customHeight="1">
      <c r="B35" s="119"/>
      <c r="C35" s="121">
        <v>0</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0"/>
      <c r="AF35" s="101"/>
      <c r="AG35" s="101"/>
      <c r="AH35" s="101"/>
    </row>
    <row r="36" spans="2:34" s="279" customFormat="1" ht="31">
      <c r="B36" s="276"/>
      <c r="C36" s="277" t="s">
        <v>47</v>
      </c>
      <c r="D36" s="239">
        <v>6.9444444444444441E-3</v>
      </c>
      <c r="E36" s="239">
        <v>1.3888888888888888E-2</v>
      </c>
      <c r="F36" s="239">
        <v>2.0833333333333332E-2</v>
      </c>
      <c r="G36" s="239">
        <v>2.7777777777777776E-2</v>
      </c>
      <c r="H36" s="239">
        <v>3.4722222222222224E-2</v>
      </c>
      <c r="I36" s="239">
        <v>4.1666666666666671E-2</v>
      </c>
      <c r="J36" s="239">
        <v>4.8611111111111105E-2</v>
      </c>
      <c r="K36" s="239">
        <v>5.5555555555555552E-2</v>
      </c>
      <c r="L36" s="239">
        <v>6.25E-2</v>
      </c>
      <c r="M36" s="239">
        <v>6.9444444444444448E-2</v>
      </c>
      <c r="N36" s="239">
        <v>7.6388888888888895E-2</v>
      </c>
      <c r="O36" s="239">
        <v>8.3333333333333329E-2</v>
      </c>
      <c r="P36" s="239">
        <v>9.0277777777777776E-2</v>
      </c>
      <c r="Q36" s="239">
        <v>9.7222222222222224E-2</v>
      </c>
      <c r="R36" s="239">
        <v>0.10416666666666666</v>
      </c>
      <c r="S36" s="239">
        <v>0.1111111111111111</v>
      </c>
      <c r="T36" s="239">
        <v>0.11805555555555555</v>
      </c>
      <c r="U36" s="239">
        <v>0.125</v>
      </c>
      <c r="V36" s="239">
        <v>0.13194444444444445</v>
      </c>
      <c r="W36" s="239">
        <v>0.1388888888888889</v>
      </c>
      <c r="X36" s="239">
        <v>0.14583333333333334</v>
      </c>
      <c r="Y36" s="239">
        <v>0.15277777777777776</v>
      </c>
      <c r="Z36" s="239">
        <v>0.15972222222222221</v>
      </c>
      <c r="AA36" s="239">
        <v>0.16666666666666666</v>
      </c>
      <c r="AB36" s="239">
        <v>0.1736111111111111</v>
      </c>
      <c r="AC36" s="239">
        <v>0.18055555555555555</v>
      </c>
      <c r="AD36" s="239">
        <v>0.1875</v>
      </c>
      <c r="AE36" s="191"/>
      <c r="AF36" s="278"/>
      <c r="AG36" s="278"/>
      <c r="AH36" s="278"/>
    </row>
    <row r="37" spans="2:34" ht="7.25" customHeight="1">
      <c r="B37" s="119"/>
      <c r="C37" s="93"/>
      <c r="D37" s="93"/>
      <c r="E37" s="93"/>
      <c r="F37" s="93"/>
      <c r="G37" s="93"/>
      <c r="H37" s="93"/>
      <c r="I37" s="93"/>
      <c r="J37" s="93"/>
      <c r="K37" s="93"/>
      <c r="L37" s="93"/>
      <c r="M37" s="93"/>
      <c r="N37" s="93"/>
      <c r="O37" s="93"/>
      <c r="P37" s="93"/>
      <c r="Q37" s="93"/>
      <c r="R37" s="93"/>
      <c r="S37" s="93"/>
      <c r="T37" s="101"/>
      <c r="U37" s="101"/>
      <c r="V37" s="101"/>
      <c r="W37" s="101"/>
      <c r="X37" s="101"/>
      <c r="Y37" s="101"/>
      <c r="Z37" s="101"/>
      <c r="AA37" s="101"/>
      <c r="AB37" s="101"/>
      <c r="AC37" s="101"/>
      <c r="AD37" s="101"/>
      <c r="AE37" s="120"/>
    </row>
    <row r="38" spans="2:34">
      <c r="B38" s="119"/>
      <c r="C38" s="124" t="s">
        <v>123</v>
      </c>
      <c r="D38" s="124"/>
      <c r="E38" s="124"/>
      <c r="F38" s="124"/>
      <c r="G38" s="124"/>
      <c r="H38" s="124"/>
      <c r="I38" s="124"/>
      <c r="J38" s="124"/>
      <c r="K38" s="125"/>
      <c r="N38" s="126"/>
      <c r="P38" s="283"/>
      <c r="Q38" s="283" t="s">
        <v>49</v>
      </c>
      <c r="R38" s="606" t="str">
        <f>IF('Protokoll-Kontraktionsverf.'!T38="","",'Protokoll-Kontraktionsverf.'!T38)</f>
        <v/>
      </c>
      <c r="S38" s="606"/>
      <c r="T38" s="606"/>
      <c r="AD38" s="101"/>
      <c r="AE38" s="120"/>
    </row>
    <row r="39" spans="2:34" ht="5" customHeight="1">
      <c r="B39" s="119"/>
      <c r="C39" s="124"/>
      <c r="D39" s="124"/>
      <c r="E39" s="124"/>
      <c r="F39" s="124"/>
      <c r="G39" s="124"/>
      <c r="H39" s="124"/>
      <c r="I39" s="124"/>
      <c r="J39" s="124"/>
      <c r="K39" s="124"/>
      <c r="L39" s="127"/>
      <c r="M39" s="128"/>
      <c r="N39" s="126"/>
      <c r="P39" s="219"/>
      <c r="Q39" s="280"/>
      <c r="R39" s="280"/>
      <c r="S39" s="281"/>
      <c r="T39" s="101"/>
      <c r="AD39" s="101"/>
      <c r="AE39" s="120"/>
    </row>
    <row r="40" spans="2:34">
      <c r="B40" s="119"/>
      <c r="C40" s="124" t="s">
        <v>133</v>
      </c>
      <c r="D40" s="124"/>
      <c r="E40" s="124"/>
      <c r="F40" s="124"/>
      <c r="G40" s="124"/>
      <c r="H40" s="124"/>
      <c r="I40" s="608" t="str">
        <f>IF('Protokoll-Kontraktionsverf.'!T42="","",'Protokoll-Kontraktionsverf.'!T42)</f>
        <v/>
      </c>
      <c r="J40" s="608"/>
      <c r="K40" s="130" t="s">
        <v>30</v>
      </c>
      <c r="M40" s="283"/>
      <c r="Q40" s="292" t="s">
        <v>134</v>
      </c>
      <c r="R40" s="606" t="str">
        <f>IF('Protokoll-Kontraktionsverf.'!T44="","",'Protokoll-Kontraktionsverf.'!T44)</f>
        <v/>
      </c>
      <c r="S40" s="606"/>
      <c r="T40" s="606"/>
      <c r="U40" s="101"/>
      <c r="W40" s="101"/>
      <c r="X40" s="101"/>
      <c r="Y40" s="101"/>
      <c r="Z40" s="101"/>
      <c r="AA40" s="101"/>
      <c r="AB40" s="101"/>
      <c r="AC40" s="101"/>
      <c r="AD40" s="285" t="s">
        <v>131</v>
      </c>
      <c r="AE40" s="120"/>
    </row>
    <row r="41" spans="2:34" ht="11" customHeight="1">
      <c r="B41" s="119"/>
      <c r="D41" s="100"/>
      <c r="E41" s="100"/>
      <c r="F41" s="100"/>
      <c r="G41" s="100"/>
      <c r="H41" s="103"/>
      <c r="L41" s="103"/>
      <c r="M41" s="103"/>
      <c r="N41" s="100"/>
      <c r="T41" s="101"/>
      <c r="U41" s="101"/>
      <c r="V41" s="101"/>
      <c r="W41" s="101"/>
      <c r="X41" s="101"/>
      <c r="Y41" s="101"/>
      <c r="Z41" s="101"/>
      <c r="AA41" s="101"/>
      <c r="AB41" s="101"/>
      <c r="AC41" s="101"/>
      <c r="AE41" s="120"/>
    </row>
    <row r="42" spans="2:34" ht="4.25" customHeight="1">
      <c r="B42" s="119"/>
      <c r="C42" s="249"/>
      <c r="D42" s="287"/>
      <c r="E42" s="287"/>
      <c r="F42" s="287"/>
      <c r="G42" s="287"/>
      <c r="H42" s="287"/>
      <c r="I42" s="287"/>
      <c r="J42" s="287"/>
      <c r="K42" s="245"/>
      <c r="L42" s="103"/>
      <c r="M42" s="103"/>
      <c r="N42" s="100"/>
      <c r="T42" s="101"/>
      <c r="U42" s="101"/>
      <c r="V42" s="101"/>
      <c r="W42" s="101"/>
      <c r="X42" s="101"/>
      <c r="Y42" s="101"/>
      <c r="Z42" s="101"/>
      <c r="AA42" s="101"/>
      <c r="AB42" s="101"/>
      <c r="AC42" s="101"/>
      <c r="AD42" s="101"/>
      <c r="AE42" s="120"/>
    </row>
    <row r="43" spans="2:34">
      <c r="B43" s="119"/>
      <c r="C43" s="601" t="s">
        <v>130</v>
      </c>
      <c r="D43" s="602"/>
      <c r="E43" s="602"/>
      <c r="F43" s="602"/>
      <c r="G43" s="602"/>
      <c r="H43" s="602"/>
      <c r="I43" s="602"/>
      <c r="J43" s="602"/>
      <c r="K43" s="603"/>
      <c r="L43" s="103"/>
      <c r="M43" s="103"/>
      <c r="N43" s="100"/>
      <c r="T43" s="101"/>
      <c r="U43" s="101"/>
      <c r="V43" s="101"/>
      <c r="W43" s="101"/>
      <c r="X43" s="101"/>
      <c r="Y43" s="101"/>
      <c r="Z43" s="101"/>
      <c r="AA43" s="101"/>
      <c r="AB43" s="101"/>
      <c r="AC43" s="101"/>
      <c r="AD43" s="101"/>
      <c r="AE43" s="120"/>
    </row>
    <row r="44" spans="2:34">
      <c r="B44" s="119"/>
      <c r="C44" s="601" t="s">
        <v>129</v>
      </c>
      <c r="D44" s="602"/>
      <c r="E44" s="602"/>
      <c r="F44" s="602"/>
      <c r="G44" s="602"/>
      <c r="H44" s="602"/>
      <c r="I44" s="602"/>
      <c r="J44" s="602"/>
      <c r="K44" s="603"/>
      <c r="L44" s="103"/>
      <c r="M44" s="103"/>
      <c r="N44" s="100"/>
      <c r="P44" s="285"/>
      <c r="Q44" s="282"/>
      <c r="R44" s="282"/>
      <c r="S44" s="282"/>
      <c r="T44" s="101"/>
      <c r="U44" s="101"/>
      <c r="V44" s="101"/>
      <c r="W44" s="101"/>
      <c r="X44" s="101"/>
      <c r="Y44" s="101"/>
      <c r="Z44" s="101"/>
      <c r="AA44" s="101"/>
      <c r="AB44" s="101"/>
      <c r="AC44" s="101"/>
      <c r="AD44" s="101"/>
      <c r="AE44" s="120"/>
    </row>
    <row r="45" spans="2:34" ht="5" customHeight="1">
      <c r="B45" s="119"/>
      <c r="C45" s="131"/>
      <c r="D45" s="132"/>
      <c r="E45" s="132"/>
      <c r="F45" s="132"/>
      <c r="G45" s="132"/>
      <c r="H45" s="132"/>
      <c r="I45" s="132"/>
      <c r="J45" s="132"/>
      <c r="K45" s="133"/>
      <c r="L45" s="103"/>
      <c r="M45" s="103"/>
      <c r="N45" s="100"/>
      <c r="P45" s="285"/>
      <c r="Q45" s="282"/>
      <c r="R45" s="282"/>
      <c r="S45" s="282"/>
      <c r="T45" s="101"/>
      <c r="U45" s="101"/>
      <c r="V45" s="101"/>
      <c r="W45" s="101"/>
      <c r="X45" s="101"/>
      <c r="Y45" s="101"/>
      <c r="Z45" s="101"/>
      <c r="AA45" s="101"/>
      <c r="AB45" s="101"/>
      <c r="AC45" s="101"/>
      <c r="AD45" s="101"/>
      <c r="AE45" s="120"/>
    </row>
    <row r="46" spans="2:34">
      <c r="B46" s="119"/>
      <c r="C46" s="101"/>
      <c r="D46" s="101"/>
      <c r="E46" s="101"/>
      <c r="F46" s="101"/>
      <c r="G46" s="101"/>
      <c r="H46" s="101"/>
      <c r="I46" s="101"/>
      <c r="J46" s="101"/>
      <c r="K46" s="101"/>
      <c r="L46" s="103"/>
      <c r="M46" s="103"/>
      <c r="N46" s="100"/>
      <c r="P46" s="285"/>
      <c r="Q46" s="282"/>
      <c r="R46" s="282"/>
      <c r="S46" s="282"/>
      <c r="T46" s="101"/>
      <c r="U46" s="101"/>
      <c r="V46" s="101"/>
      <c r="W46" s="101"/>
      <c r="X46" s="101"/>
      <c r="Y46" s="101"/>
      <c r="Z46" s="101"/>
      <c r="AA46" s="101"/>
      <c r="AB46" s="101"/>
      <c r="AC46" s="101"/>
      <c r="AD46" s="101"/>
      <c r="AE46" s="120"/>
    </row>
    <row r="47" spans="2:34" ht="19.25" customHeight="1">
      <c r="B47" s="119"/>
      <c r="M47" s="103"/>
      <c r="N47" s="100"/>
      <c r="P47" s="285"/>
      <c r="Q47" s="282"/>
      <c r="R47" s="282"/>
      <c r="S47" s="282"/>
      <c r="T47" s="101"/>
      <c r="U47" s="101"/>
      <c r="V47" s="101"/>
      <c r="W47" s="101"/>
      <c r="X47" s="101"/>
      <c r="Y47" s="101"/>
      <c r="Z47" s="101"/>
      <c r="AA47" s="101"/>
      <c r="AB47" s="101"/>
      <c r="AC47" s="101"/>
      <c r="AD47" s="101"/>
      <c r="AE47" s="120"/>
    </row>
    <row r="48" spans="2:34">
      <c r="B48" s="119"/>
      <c r="C48" s="286" t="s">
        <v>50</v>
      </c>
      <c r="D48" s="100"/>
      <c r="E48" s="100"/>
      <c r="F48" s="100"/>
      <c r="G48" s="100"/>
      <c r="H48" s="103"/>
      <c r="I48" s="100"/>
      <c r="K48" s="100"/>
      <c r="L48" s="100"/>
      <c r="M48" s="103"/>
      <c r="N48" s="100"/>
      <c r="P48" s="285"/>
      <c r="Q48" s="282"/>
      <c r="R48" s="282"/>
      <c r="S48" s="282"/>
      <c r="T48" s="101"/>
      <c r="U48" s="101"/>
      <c r="V48" s="101"/>
      <c r="W48" s="101"/>
      <c r="X48" s="101"/>
      <c r="Y48" s="101"/>
      <c r="Z48" s="101"/>
      <c r="AA48" s="101"/>
      <c r="AB48" s="101"/>
      <c r="AC48" s="101"/>
      <c r="AD48" s="101"/>
      <c r="AE48" s="120"/>
    </row>
    <row r="49" spans="2:31">
      <c r="B49" s="119"/>
      <c r="C49" s="435" t="s">
        <v>196</v>
      </c>
      <c r="D49" s="436"/>
      <c r="E49" s="436"/>
      <c r="F49" s="436"/>
      <c r="G49" s="436"/>
      <c r="H49" s="436"/>
      <c r="I49" s="436"/>
      <c r="J49" s="434" t="s">
        <v>49</v>
      </c>
      <c r="K49" s="436" t="s">
        <v>110</v>
      </c>
      <c r="L49" s="437"/>
      <c r="N49" s="100"/>
      <c r="P49" s="285"/>
      <c r="Q49" s="282"/>
      <c r="R49" s="282"/>
      <c r="S49" s="282"/>
      <c r="T49" s="101"/>
      <c r="U49" s="101"/>
      <c r="V49" s="101"/>
      <c r="W49" s="101"/>
      <c r="X49" s="101"/>
      <c r="Y49" s="101"/>
      <c r="Z49" s="101"/>
      <c r="AA49" s="101"/>
      <c r="AB49" s="101"/>
      <c r="AC49" s="101"/>
      <c r="AD49" s="101"/>
      <c r="AE49" s="120"/>
    </row>
    <row r="50" spans="2:31">
      <c r="B50" s="119"/>
      <c r="C50" s="438" t="s">
        <v>183</v>
      </c>
      <c r="D50" s="439"/>
      <c r="E50" s="439"/>
      <c r="F50" s="439"/>
      <c r="G50" s="439"/>
      <c r="H50" s="440"/>
      <c r="I50" s="441"/>
      <c r="J50" s="442" t="s">
        <v>49</v>
      </c>
      <c r="K50" s="441" t="s">
        <v>51</v>
      </c>
      <c r="L50" s="443"/>
      <c r="N50" s="100"/>
      <c r="P50" s="285"/>
      <c r="Q50" s="282"/>
      <c r="R50" s="282"/>
      <c r="S50" s="282"/>
      <c r="T50" s="101"/>
      <c r="U50" s="101"/>
      <c r="V50" s="101"/>
      <c r="W50" s="101"/>
      <c r="X50" s="101"/>
      <c r="Y50" s="101"/>
      <c r="Z50" s="101"/>
      <c r="AA50" s="101"/>
      <c r="AB50" s="101"/>
      <c r="AC50" s="101"/>
      <c r="AD50" s="101"/>
      <c r="AE50" s="120"/>
    </row>
    <row r="51" spans="2:31">
      <c r="B51" s="119"/>
      <c r="C51" s="435" t="s">
        <v>182</v>
      </c>
      <c r="D51" s="436"/>
      <c r="E51" s="436"/>
      <c r="F51" s="436"/>
      <c r="G51" s="436"/>
      <c r="H51" s="436"/>
      <c r="I51" s="436"/>
      <c r="J51" s="434" t="s">
        <v>49</v>
      </c>
      <c r="K51" s="445" t="s">
        <v>195</v>
      </c>
      <c r="L51" s="437"/>
      <c r="N51" s="100"/>
      <c r="P51" s="285"/>
      <c r="Q51" s="282"/>
      <c r="R51" s="282"/>
      <c r="S51" s="282"/>
      <c r="T51" s="101"/>
      <c r="U51" s="101"/>
      <c r="V51" s="101"/>
      <c r="W51" s="101"/>
      <c r="X51" s="101"/>
      <c r="Y51" s="101"/>
      <c r="Z51" s="101"/>
      <c r="AA51" s="101"/>
      <c r="AB51" s="101"/>
      <c r="AC51" s="101"/>
      <c r="AD51" s="101"/>
      <c r="AE51" s="120"/>
    </row>
    <row r="52" spans="2:31">
      <c r="B52" s="119"/>
      <c r="C52" s="438" t="s">
        <v>184</v>
      </c>
      <c r="D52" s="439"/>
      <c r="E52" s="439"/>
      <c r="F52" s="439"/>
      <c r="G52" s="439"/>
      <c r="H52" s="442"/>
      <c r="I52" s="441"/>
      <c r="J52" s="442" t="s">
        <v>49</v>
      </c>
      <c r="K52" s="444" t="s">
        <v>195</v>
      </c>
      <c r="L52" s="443"/>
      <c r="N52" s="100"/>
      <c r="P52" s="285"/>
      <c r="Q52" s="282"/>
      <c r="R52" s="282"/>
      <c r="S52" s="282"/>
      <c r="T52" s="101"/>
      <c r="U52" s="101"/>
      <c r="V52" s="101"/>
      <c r="W52" s="101"/>
      <c r="X52" s="101"/>
      <c r="Y52" s="101"/>
      <c r="Z52" s="101"/>
      <c r="AA52" s="101"/>
      <c r="AB52" s="101"/>
      <c r="AC52" s="101"/>
      <c r="AE52" s="120"/>
    </row>
    <row r="53" spans="2:31">
      <c r="B53" s="119"/>
      <c r="C53" s="124"/>
      <c r="D53" s="124"/>
      <c r="E53" s="124"/>
      <c r="F53" s="124"/>
      <c r="G53" s="124"/>
      <c r="H53" s="124"/>
      <c r="I53" s="129"/>
      <c r="J53" s="129"/>
      <c r="K53" s="127"/>
      <c r="L53" s="127"/>
      <c r="M53" s="127"/>
      <c r="N53" s="127"/>
      <c r="P53" s="284"/>
      <c r="Q53" s="127"/>
      <c r="R53" s="127"/>
      <c r="S53" s="101"/>
      <c r="T53" s="101"/>
      <c r="U53" s="101"/>
      <c r="V53" s="101"/>
      <c r="W53" s="101"/>
      <c r="X53" s="101"/>
      <c r="Y53" s="101"/>
      <c r="Z53" s="101"/>
      <c r="AA53" s="101"/>
      <c r="AB53" s="101"/>
      <c r="AC53" s="101"/>
      <c r="AD53" s="289"/>
      <c r="AE53" s="120"/>
    </row>
    <row r="54" spans="2:31" ht="3" customHeight="1">
      <c r="B54" s="131"/>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288"/>
      <c r="AE54" s="133"/>
    </row>
    <row r="55" spans="2:31" s="108" customFormat="1" ht="18" customHeight="1">
      <c r="B55" s="134"/>
      <c r="C55" s="93" t="s">
        <v>52</v>
      </c>
      <c r="D55" s="135"/>
      <c r="E55" s="135"/>
      <c r="F55" s="135"/>
      <c r="G55" s="135"/>
      <c r="H55" s="135"/>
      <c r="I55" s="135"/>
      <c r="J55" s="135"/>
      <c r="K55" s="93" t="s">
        <v>53</v>
      </c>
      <c r="L55" s="135"/>
      <c r="M55" s="135"/>
      <c r="O55" s="135"/>
      <c r="P55" s="101"/>
      <c r="Q55" s="135"/>
      <c r="R55" s="135"/>
      <c r="S55" s="135"/>
      <c r="T55" s="135"/>
      <c r="U55" s="135"/>
      <c r="V55" s="135"/>
      <c r="W55" s="135"/>
      <c r="X55" s="135"/>
      <c r="Y55" s="135"/>
      <c r="Z55" s="135"/>
      <c r="AA55" s="135"/>
      <c r="AB55" s="135"/>
      <c r="AC55" s="135"/>
      <c r="AD55" s="135"/>
      <c r="AE55" s="136"/>
    </row>
    <row r="56" spans="2:31" ht="3" customHeight="1">
      <c r="B56" s="119"/>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20"/>
    </row>
    <row r="57" spans="2:31" s="108" customFormat="1" ht="15.5">
      <c r="B57" s="134"/>
      <c r="C57" s="293"/>
      <c r="D57" s="137" t="s">
        <v>54</v>
      </c>
      <c r="E57" s="135"/>
      <c r="F57" s="293"/>
      <c r="G57" s="137" t="s">
        <v>55</v>
      </c>
      <c r="H57" s="135"/>
      <c r="K57" s="605"/>
      <c r="L57" s="605"/>
      <c r="M57" s="605"/>
      <c r="N57" s="605"/>
      <c r="O57" s="605"/>
      <c r="P57" s="605"/>
      <c r="Q57" s="605"/>
      <c r="R57" s="605"/>
      <c r="S57" s="605"/>
      <c r="T57" s="605"/>
      <c r="U57" s="605"/>
      <c r="V57" s="605"/>
      <c r="W57" s="605"/>
      <c r="X57" s="605"/>
      <c r="Y57" s="605"/>
      <c r="Z57" s="605"/>
      <c r="AA57" s="605"/>
      <c r="AB57" s="605"/>
      <c r="AC57" s="605"/>
      <c r="AD57" s="605"/>
      <c r="AE57" s="136"/>
    </row>
    <row r="58" spans="2:31" ht="3" customHeight="1">
      <c r="B58" s="131"/>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3"/>
    </row>
    <row r="59" spans="2:31" ht="6.75" customHeight="1"/>
    <row r="60" spans="2:31">
      <c r="C60" s="103" t="s">
        <v>240</v>
      </c>
    </row>
  </sheetData>
  <mergeCells count="15">
    <mergeCell ref="C5:I5"/>
    <mergeCell ref="C6:I6"/>
    <mergeCell ref="K2:X5"/>
    <mergeCell ref="K1:X1"/>
    <mergeCell ref="J16:L16"/>
    <mergeCell ref="C43:K43"/>
    <mergeCell ref="Y6:AB6"/>
    <mergeCell ref="K57:AD57"/>
    <mergeCell ref="R40:T40"/>
    <mergeCell ref="R38:T38"/>
    <mergeCell ref="Z17:AC17"/>
    <mergeCell ref="I40:J40"/>
    <mergeCell ref="C44:K44"/>
    <mergeCell ref="M17:P17"/>
    <mergeCell ref="C9:AD9"/>
  </mergeCells>
  <phoneticPr fontId="0" type="noConversion"/>
  <pageMargins left="0.79000000000000015" right="0.79000000000000015" top="0.39000000000000007" bottom="0.39000000000000007" header="0.2" footer="0.24000000000000002"/>
  <pageSetup paperSize="9" scale="84" orientation="portrait" horizontalDpi="300" verticalDpi="300" r:id="rId1"/>
  <headerFooter>
    <oddFooter xml:space="preserve">&amp;CGeschäftsstelle VKR  Schachenallee 29C CH-5000 Aarau
Tel. +41 (0)62 834 00 60 www.vkr.ch  info@vkr.ch
&amp;R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zoomScaleNormal="100" zoomScalePageLayoutView="106" workbookViewId="0">
      <selection activeCell="K36" sqref="K36"/>
    </sheetView>
  </sheetViews>
  <sheetFormatPr baseColWidth="10" defaultRowHeight="12.5"/>
  <cols>
    <col min="9" max="9" width="15.81640625" customWidth="1"/>
  </cols>
  <sheetData>
    <row r="1" spans="1:11" s="26" customFormat="1" ht="18" customHeight="1">
      <c r="A1" s="39"/>
      <c r="B1" s="342"/>
      <c r="C1" s="73"/>
      <c r="D1" s="576" t="s">
        <v>175</v>
      </c>
      <c r="E1" s="576"/>
      <c r="F1" s="576"/>
      <c r="G1" s="576"/>
      <c r="H1" s="385"/>
      <c r="I1" s="504" t="s">
        <v>245</v>
      </c>
      <c r="J1"/>
      <c r="K1" s="328"/>
    </row>
    <row r="2" spans="1:11" s="26" customFormat="1" ht="18" customHeight="1">
      <c r="A2" s="32"/>
      <c r="B2" s="340"/>
      <c r="C2" s="322"/>
      <c r="D2" s="573" t="s">
        <v>188</v>
      </c>
      <c r="E2" s="573"/>
      <c r="F2" s="573"/>
      <c r="G2" s="573"/>
      <c r="H2" s="336"/>
      <c r="I2" s="387"/>
      <c r="J2" s="336"/>
      <c r="K2" s="336"/>
    </row>
    <row r="3" spans="1:11" s="26" customFormat="1" ht="18" customHeight="1">
      <c r="A3" s="32"/>
      <c r="B3" s="340"/>
      <c r="C3" s="322"/>
      <c r="D3" s="573"/>
      <c r="E3" s="573"/>
      <c r="F3" s="573"/>
      <c r="G3" s="573"/>
      <c r="H3" s="336"/>
      <c r="I3" s="387"/>
      <c r="J3" s="336"/>
      <c r="K3" s="336"/>
    </row>
    <row r="4" spans="1:11" s="26" customFormat="1" ht="18" customHeight="1">
      <c r="A4" s="32"/>
      <c r="B4" s="27"/>
      <c r="C4" s="40"/>
      <c r="D4" s="573"/>
      <c r="E4" s="573"/>
      <c r="F4" s="573"/>
      <c r="G4" s="573"/>
      <c r="H4" s="336"/>
      <c r="I4" s="387"/>
      <c r="J4" s="336"/>
      <c r="K4" s="336"/>
    </row>
    <row r="5" spans="1:11" s="26" customFormat="1" ht="18" customHeight="1">
      <c r="A5" s="614" t="s">
        <v>186</v>
      </c>
      <c r="B5" s="574"/>
      <c r="C5" s="380"/>
      <c r="D5" s="573"/>
      <c r="E5" s="573"/>
      <c r="F5" s="573"/>
      <c r="G5" s="573"/>
      <c r="H5" s="27"/>
      <c r="I5" s="33"/>
      <c r="K5" s="329"/>
    </row>
    <row r="6" spans="1:11" s="26" customFormat="1" ht="18" customHeight="1">
      <c r="A6" s="615" t="s">
        <v>187</v>
      </c>
      <c r="B6" s="575"/>
      <c r="C6" s="384"/>
      <c r="D6" s="384"/>
      <c r="E6" s="384"/>
      <c r="F6" s="471"/>
      <c r="G6" s="27"/>
      <c r="H6" s="611"/>
      <c r="I6" s="612"/>
      <c r="K6" s="329"/>
    </row>
    <row r="7" spans="1:11" s="26" customFormat="1" ht="18">
      <c r="A7" s="34"/>
      <c r="B7" s="31"/>
      <c r="C7" s="54"/>
      <c r="D7" s="613" t="s">
        <v>236</v>
      </c>
      <c r="E7" s="613"/>
      <c r="F7" s="613"/>
      <c r="G7" s="613"/>
      <c r="H7" s="335"/>
      <c r="I7" s="339"/>
    </row>
    <row r="8" spans="1:11" s="26" customFormat="1" ht="15.5">
      <c r="A8" s="27"/>
      <c r="B8" s="27"/>
      <c r="C8" s="40"/>
      <c r="D8" s="341"/>
      <c r="E8" s="341"/>
      <c r="F8" s="341"/>
      <c r="G8" s="341"/>
      <c r="H8" s="341"/>
      <c r="I8" s="341"/>
    </row>
    <row r="9" spans="1:11" s="26" customFormat="1" ht="15.5">
      <c r="A9" s="39"/>
      <c r="B9" s="29"/>
      <c r="C9" s="497"/>
      <c r="D9" s="498"/>
      <c r="E9" s="498"/>
      <c r="F9" s="498"/>
      <c r="G9" s="498"/>
      <c r="H9" s="498"/>
      <c r="I9" s="499"/>
    </row>
    <row r="10" spans="1:11" s="26" customFormat="1" ht="15.5">
      <c r="A10" s="32"/>
      <c r="B10" s="27"/>
      <c r="C10" s="40"/>
      <c r="D10" s="341"/>
      <c r="E10" s="341"/>
      <c r="F10" s="341"/>
      <c r="G10" s="341"/>
      <c r="H10" s="341"/>
      <c r="I10" s="500"/>
    </row>
    <row r="11" spans="1:11" s="26" customFormat="1" ht="15.5">
      <c r="A11" s="32"/>
      <c r="B11" s="27"/>
      <c r="C11" s="40"/>
      <c r="D11" s="341"/>
      <c r="E11" s="341"/>
      <c r="F11" s="341"/>
      <c r="G11" s="341"/>
      <c r="H11" s="341"/>
      <c r="I11" s="500"/>
    </row>
    <row r="12" spans="1:11" s="26" customFormat="1" ht="15.5">
      <c r="A12" s="32"/>
      <c r="B12" s="27"/>
      <c r="C12" s="40"/>
      <c r="D12" s="341"/>
      <c r="E12" s="341"/>
      <c r="F12" s="341"/>
      <c r="G12" s="341"/>
      <c r="H12" s="341"/>
      <c r="I12" s="500"/>
    </row>
    <row r="13" spans="1:11" s="26" customFormat="1" ht="15.5">
      <c r="A13" s="32"/>
      <c r="B13" s="27"/>
      <c r="C13" s="40"/>
      <c r="D13" s="341"/>
      <c r="E13" s="341"/>
      <c r="F13" s="341"/>
      <c r="G13" s="341"/>
      <c r="H13" s="341"/>
      <c r="I13" s="500"/>
    </row>
    <row r="14" spans="1:11" s="26" customFormat="1" ht="15.5">
      <c r="A14" s="32"/>
      <c r="B14" s="27"/>
      <c r="C14" s="40"/>
      <c r="D14" s="341"/>
      <c r="E14" s="341"/>
      <c r="F14" s="341"/>
      <c r="G14" s="341"/>
      <c r="H14" s="341"/>
      <c r="I14" s="500"/>
    </row>
    <row r="15" spans="1:11" s="26" customFormat="1" ht="15.5">
      <c r="A15" s="32"/>
      <c r="B15" s="27"/>
      <c r="C15" s="40"/>
      <c r="D15" s="341"/>
      <c r="E15" s="341"/>
      <c r="F15" s="341"/>
      <c r="G15" s="341"/>
      <c r="H15" s="341"/>
      <c r="I15" s="500"/>
    </row>
    <row r="16" spans="1:11" s="26" customFormat="1" ht="15.5">
      <c r="A16" s="32"/>
      <c r="B16" s="27"/>
      <c r="C16" s="40"/>
      <c r="D16" s="341"/>
      <c r="E16" s="341"/>
      <c r="F16" s="341"/>
      <c r="G16" s="341"/>
      <c r="H16" s="341"/>
      <c r="I16" s="500"/>
    </row>
    <row r="17" spans="1:9" s="26" customFormat="1" ht="15.5">
      <c r="A17" s="32"/>
      <c r="B17" s="27"/>
      <c r="C17" s="40"/>
      <c r="D17" s="341"/>
      <c r="E17" s="341"/>
      <c r="F17" s="341"/>
      <c r="G17" s="341"/>
      <c r="H17" s="341"/>
      <c r="I17" s="500"/>
    </row>
    <row r="18" spans="1:9" s="26" customFormat="1" ht="15.5">
      <c r="A18" s="32"/>
      <c r="B18" s="27"/>
      <c r="C18" s="40"/>
      <c r="D18" s="341"/>
      <c r="E18" s="341"/>
      <c r="F18" s="341"/>
      <c r="G18" s="341"/>
      <c r="H18" s="341"/>
      <c r="I18" s="500"/>
    </row>
    <row r="19" spans="1:9" s="26" customFormat="1" ht="15.5">
      <c r="A19" s="32"/>
      <c r="B19" s="27"/>
      <c r="C19" s="40"/>
      <c r="D19" s="341"/>
      <c r="E19" s="341"/>
      <c r="F19" s="341"/>
      <c r="G19" s="341"/>
      <c r="H19" s="341"/>
      <c r="I19" s="500"/>
    </row>
    <row r="20" spans="1:9" s="26" customFormat="1" ht="15.5">
      <c r="A20" s="32"/>
      <c r="B20" s="27"/>
      <c r="C20" s="40"/>
      <c r="D20" s="341"/>
      <c r="E20" s="341"/>
      <c r="F20" s="341"/>
      <c r="G20" s="341"/>
      <c r="H20" s="341"/>
      <c r="I20" s="500"/>
    </row>
    <row r="21" spans="1:9" s="26" customFormat="1" ht="15.5">
      <c r="A21" s="32"/>
      <c r="B21" s="27"/>
      <c r="C21" s="40"/>
      <c r="D21" s="341"/>
      <c r="E21" s="341"/>
      <c r="F21" s="341"/>
      <c r="G21" s="341"/>
      <c r="H21" s="341"/>
      <c r="I21" s="500"/>
    </row>
    <row r="22" spans="1:9" s="26" customFormat="1" ht="15.5">
      <c r="A22" s="32"/>
      <c r="B22" s="27"/>
      <c r="C22" s="40"/>
      <c r="D22" s="341"/>
      <c r="E22" s="341"/>
      <c r="F22" s="341"/>
      <c r="G22" s="341"/>
      <c r="H22" s="341"/>
      <c r="I22" s="500"/>
    </row>
    <row r="23" spans="1:9" s="26" customFormat="1" ht="15.5">
      <c r="A23" s="32"/>
      <c r="B23" s="27"/>
      <c r="C23" s="40"/>
      <c r="D23" s="341"/>
      <c r="E23" s="341"/>
      <c r="F23" s="341"/>
      <c r="G23" s="341"/>
      <c r="H23" s="341"/>
      <c r="I23" s="500"/>
    </row>
    <row r="24" spans="1:9" s="26" customFormat="1" ht="15.5">
      <c r="A24" s="32"/>
      <c r="B24" s="27"/>
      <c r="C24" s="40"/>
      <c r="D24" s="341"/>
      <c r="E24" s="341"/>
      <c r="F24" s="341"/>
      <c r="G24" s="341"/>
      <c r="H24" s="341"/>
      <c r="I24" s="500"/>
    </row>
    <row r="25" spans="1:9" s="26" customFormat="1" ht="15.5">
      <c r="A25" s="32"/>
      <c r="B25" s="27"/>
      <c r="C25" s="40"/>
      <c r="D25" s="341"/>
      <c r="E25" s="341"/>
      <c r="F25" s="341"/>
      <c r="G25" s="341"/>
      <c r="H25" s="341"/>
      <c r="I25" s="500"/>
    </row>
    <row r="26" spans="1:9" s="26" customFormat="1" ht="15.5">
      <c r="A26" s="32"/>
      <c r="B26" s="27"/>
      <c r="C26" s="40"/>
      <c r="D26" s="341"/>
      <c r="E26" s="341"/>
      <c r="F26" s="341"/>
      <c r="G26" s="341"/>
      <c r="H26" s="341"/>
      <c r="I26" s="500"/>
    </row>
    <row r="27" spans="1:9" s="26" customFormat="1" ht="15.5">
      <c r="A27" s="32"/>
      <c r="B27" s="27"/>
      <c r="C27" s="40"/>
      <c r="D27" s="341"/>
      <c r="E27" s="341"/>
      <c r="F27" s="341"/>
      <c r="G27" s="341"/>
      <c r="H27" s="341"/>
      <c r="I27" s="500"/>
    </row>
    <row r="28" spans="1:9" s="26" customFormat="1" ht="15.5">
      <c r="A28" s="32"/>
      <c r="B28" s="27"/>
      <c r="C28" s="40"/>
      <c r="D28" s="341"/>
      <c r="E28" s="341"/>
      <c r="F28" s="341"/>
      <c r="G28" s="341"/>
      <c r="H28" s="341"/>
      <c r="I28" s="500"/>
    </row>
    <row r="29" spans="1:9" s="26" customFormat="1" ht="15.5">
      <c r="A29" s="32"/>
      <c r="B29" s="27"/>
      <c r="C29" s="40"/>
      <c r="D29" s="341"/>
      <c r="E29" s="341"/>
      <c r="F29" s="341"/>
      <c r="G29" s="341"/>
      <c r="H29" s="341"/>
      <c r="I29" s="500"/>
    </row>
    <row r="30" spans="1:9" s="26" customFormat="1" ht="15.5">
      <c r="A30" s="32"/>
      <c r="B30" s="27"/>
      <c r="C30" s="40"/>
      <c r="D30" s="341"/>
      <c r="E30" s="341"/>
      <c r="F30" s="341"/>
      <c r="G30" s="341"/>
      <c r="H30" s="341"/>
      <c r="I30" s="500"/>
    </row>
    <row r="31" spans="1:9" s="26" customFormat="1" ht="15.5">
      <c r="A31" s="32"/>
      <c r="B31" s="27"/>
      <c r="C31" s="40"/>
      <c r="D31" s="341"/>
      <c r="E31" s="341"/>
      <c r="F31" s="341"/>
      <c r="G31" s="341"/>
      <c r="H31" s="341"/>
      <c r="I31" s="500"/>
    </row>
    <row r="32" spans="1:9" s="26" customFormat="1" ht="15.5">
      <c r="A32" s="32"/>
      <c r="B32" s="27"/>
      <c r="C32" s="40"/>
      <c r="D32" s="341"/>
      <c r="E32" s="341"/>
      <c r="F32" s="341"/>
      <c r="G32" s="341"/>
      <c r="H32" s="341"/>
      <c r="I32" s="500"/>
    </row>
    <row r="33" spans="1:9" s="26" customFormat="1" ht="15.5">
      <c r="A33" s="32"/>
      <c r="B33" s="27"/>
      <c r="C33" s="40"/>
      <c r="D33" s="341"/>
      <c r="E33" s="341"/>
      <c r="F33" s="341"/>
      <c r="G33" s="341"/>
      <c r="H33" s="341"/>
      <c r="I33" s="500"/>
    </row>
    <row r="34" spans="1:9" s="26" customFormat="1" ht="15.5">
      <c r="A34" s="32"/>
      <c r="B34" s="27"/>
      <c r="C34" s="40"/>
      <c r="D34" s="341"/>
      <c r="E34" s="341"/>
      <c r="F34" s="341"/>
      <c r="G34" s="341"/>
      <c r="H34" s="341"/>
      <c r="I34" s="500"/>
    </row>
    <row r="35" spans="1:9" s="26" customFormat="1" ht="15.5">
      <c r="A35" s="32"/>
      <c r="B35" s="27"/>
      <c r="C35" s="40"/>
      <c r="D35" s="341"/>
      <c r="E35" s="341"/>
      <c r="F35" s="341"/>
      <c r="G35" s="341"/>
      <c r="H35" s="341"/>
      <c r="I35" s="500"/>
    </row>
    <row r="36" spans="1:9" s="26" customFormat="1" ht="15.5">
      <c r="A36" s="32"/>
      <c r="B36" s="27"/>
      <c r="C36" s="40"/>
      <c r="D36" s="341"/>
      <c r="E36" s="341"/>
      <c r="F36" s="341"/>
      <c r="G36" s="341"/>
      <c r="H36" s="341"/>
      <c r="I36" s="500"/>
    </row>
    <row r="37" spans="1:9" s="26" customFormat="1" ht="15.5">
      <c r="A37" s="32"/>
      <c r="B37" s="27"/>
      <c r="C37" s="40"/>
      <c r="D37" s="341"/>
      <c r="E37" s="341"/>
      <c r="F37" s="341"/>
      <c r="G37" s="341"/>
      <c r="H37" s="341"/>
      <c r="I37" s="500"/>
    </row>
    <row r="38" spans="1:9" s="26" customFormat="1" ht="15.5">
      <c r="A38" s="32"/>
      <c r="B38" s="27"/>
      <c r="C38" s="40"/>
      <c r="D38" s="341"/>
      <c r="E38" s="341"/>
      <c r="F38" s="341"/>
      <c r="G38" s="341"/>
      <c r="H38" s="341"/>
      <c r="I38" s="500"/>
    </row>
    <row r="39" spans="1:9" s="26" customFormat="1" ht="15.5">
      <c r="A39" s="32"/>
      <c r="B39" s="27"/>
      <c r="C39" s="40"/>
      <c r="D39" s="341"/>
      <c r="E39" s="341"/>
      <c r="F39" s="341"/>
      <c r="G39" s="341"/>
      <c r="H39" s="341"/>
      <c r="I39" s="500"/>
    </row>
    <row r="40" spans="1:9" s="26" customFormat="1" ht="15.5">
      <c r="A40" s="32"/>
      <c r="B40" s="27"/>
      <c r="C40" s="40"/>
      <c r="D40" s="341"/>
      <c r="E40" s="341"/>
      <c r="F40" s="341"/>
      <c r="G40" s="341"/>
      <c r="H40" s="341"/>
      <c r="I40" s="500"/>
    </row>
    <row r="41" spans="1:9" s="26" customFormat="1" ht="15.5">
      <c r="A41" s="32"/>
      <c r="B41" s="27"/>
      <c r="C41" s="40"/>
      <c r="D41" s="341"/>
      <c r="E41" s="341"/>
      <c r="F41" s="341"/>
      <c r="G41" s="341"/>
      <c r="H41" s="341"/>
      <c r="I41" s="500"/>
    </row>
    <row r="42" spans="1:9" s="26" customFormat="1" ht="15.5">
      <c r="A42" s="501" t="s">
        <v>37</v>
      </c>
      <c r="B42" s="27"/>
      <c r="C42" s="40"/>
      <c r="D42" s="341"/>
      <c r="E42" s="341"/>
      <c r="F42" s="341"/>
      <c r="G42" s="341"/>
      <c r="H42" s="341"/>
      <c r="I42" s="500"/>
    </row>
    <row r="43" spans="1:9" s="26" customFormat="1" ht="15.5">
      <c r="A43" s="32"/>
      <c r="B43" s="27"/>
      <c r="C43" s="40"/>
      <c r="D43" s="341"/>
      <c r="E43" s="341"/>
      <c r="F43" s="341"/>
      <c r="G43" s="341"/>
      <c r="H43" s="341"/>
      <c r="I43" s="500"/>
    </row>
    <row r="44" spans="1:9" s="26" customFormat="1" ht="15.5">
      <c r="A44" s="32"/>
      <c r="B44" s="27"/>
      <c r="C44" s="40"/>
      <c r="D44" s="341"/>
      <c r="E44" s="341"/>
      <c r="F44" s="341"/>
      <c r="G44" s="341"/>
      <c r="H44" s="341"/>
      <c r="I44" s="500"/>
    </row>
    <row r="45" spans="1:9" s="26" customFormat="1" ht="15.5">
      <c r="A45" s="32"/>
      <c r="B45" s="27"/>
      <c r="C45" s="40"/>
      <c r="D45" s="341"/>
      <c r="E45" s="341"/>
      <c r="F45" s="341"/>
      <c r="G45" s="341"/>
      <c r="H45" s="341"/>
      <c r="I45" s="500"/>
    </row>
    <row r="46" spans="1:9" s="26" customFormat="1" ht="15.5">
      <c r="A46" s="32"/>
      <c r="B46" s="27"/>
      <c r="C46" s="40"/>
      <c r="D46" s="341"/>
      <c r="E46" s="341"/>
      <c r="F46" s="341"/>
      <c r="G46" s="341"/>
      <c r="H46" s="341"/>
      <c r="I46" s="500"/>
    </row>
    <row r="47" spans="1:9" s="26" customFormat="1" ht="15.5">
      <c r="A47" s="32"/>
      <c r="B47" s="27"/>
      <c r="C47" s="40"/>
      <c r="D47" s="341"/>
      <c r="E47" s="341"/>
      <c r="F47" s="341"/>
      <c r="G47" s="341"/>
      <c r="H47" s="341"/>
      <c r="I47" s="500"/>
    </row>
    <row r="48" spans="1:9" s="26" customFormat="1" ht="15.5">
      <c r="A48" s="32"/>
      <c r="B48" s="27"/>
      <c r="C48" s="40"/>
      <c r="D48" s="341"/>
      <c r="E48" s="341"/>
      <c r="F48" s="341"/>
      <c r="G48" s="341"/>
      <c r="H48" s="341"/>
      <c r="I48" s="500"/>
    </row>
    <row r="49" spans="1:9" s="26" customFormat="1" ht="15.5">
      <c r="A49" s="32"/>
      <c r="B49" s="27"/>
      <c r="C49" s="40"/>
      <c r="D49" s="341"/>
      <c r="E49" s="341"/>
      <c r="F49" s="341"/>
      <c r="G49" s="341"/>
      <c r="H49" s="341"/>
      <c r="I49" s="500"/>
    </row>
    <row r="50" spans="1:9" s="26" customFormat="1" ht="15.5">
      <c r="A50" s="32"/>
      <c r="B50" s="27"/>
      <c r="C50" s="40"/>
      <c r="D50" s="341"/>
      <c r="E50" s="341"/>
      <c r="F50" s="341"/>
      <c r="G50" s="341"/>
      <c r="H50" s="341"/>
      <c r="I50" s="500"/>
    </row>
    <row r="51" spans="1:9" s="26" customFormat="1" ht="15.5">
      <c r="A51" s="32"/>
      <c r="B51" s="27"/>
      <c r="C51" s="40"/>
      <c r="D51" s="341"/>
      <c r="E51" s="341"/>
      <c r="F51" s="341"/>
      <c r="G51" s="341"/>
      <c r="H51" s="341"/>
      <c r="I51" s="500"/>
    </row>
    <row r="52" spans="1:9" s="26" customFormat="1" ht="15.5">
      <c r="A52" s="32"/>
      <c r="B52" s="27"/>
      <c r="C52" s="40"/>
      <c r="D52" s="341"/>
      <c r="E52" s="341"/>
      <c r="F52" s="341"/>
      <c r="G52" s="341"/>
      <c r="H52" s="341"/>
      <c r="I52" s="500"/>
    </row>
    <row r="53" spans="1:9" s="26" customFormat="1" ht="15.5">
      <c r="A53" s="32"/>
      <c r="B53" s="27"/>
      <c r="C53" s="40"/>
      <c r="D53" s="341"/>
      <c r="E53" s="341"/>
      <c r="F53" s="341"/>
      <c r="G53" s="341"/>
      <c r="H53" s="341"/>
      <c r="I53" s="500"/>
    </row>
    <row r="54" spans="1:9" s="26" customFormat="1" ht="15.5">
      <c r="A54" s="32"/>
      <c r="B54" s="27"/>
      <c r="C54" s="40"/>
      <c r="D54" s="341"/>
      <c r="E54" s="341"/>
      <c r="F54" s="341"/>
      <c r="G54" s="341"/>
      <c r="H54" s="341"/>
      <c r="I54" s="500"/>
    </row>
    <row r="55" spans="1:9" s="26" customFormat="1" ht="15.5">
      <c r="A55" s="32"/>
      <c r="B55" s="27"/>
      <c r="C55" s="40"/>
      <c r="D55" s="341"/>
      <c r="E55" s="341"/>
      <c r="F55" s="341"/>
      <c r="G55" s="341"/>
      <c r="H55" s="341"/>
      <c r="I55" s="500"/>
    </row>
    <row r="56" spans="1:9" s="26" customFormat="1" ht="15.5">
      <c r="A56" s="32"/>
      <c r="B56" s="27"/>
      <c r="C56" s="40"/>
      <c r="D56" s="341"/>
      <c r="E56" s="341"/>
      <c r="F56" s="341"/>
      <c r="G56" s="341"/>
      <c r="H56" s="341"/>
      <c r="I56" s="500"/>
    </row>
    <row r="57" spans="1:9" s="26" customFormat="1" ht="15.5">
      <c r="A57" s="32"/>
      <c r="B57" s="27"/>
      <c r="C57" s="40"/>
      <c r="D57" s="341"/>
      <c r="E57" s="341"/>
      <c r="F57" s="341"/>
      <c r="G57" s="341"/>
      <c r="H57" s="341"/>
      <c r="I57" s="502" t="s">
        <v>36</v>
      </c>
    </row>
    <row r="58" spans="1:9" s="26" customFormat="1" ht="15.5">
      <c r="A58" s="32"/>
      <c r="B58" s="27"/>
      <c r="C58" s="40"/>
      <c r="D58" s="341"/>
      <c r="E58" s="341"/>
      <c r="F58" s="341"/>
      <c r="G58" s="341"/>
      <c r="H58" s="341"/>
      <c r="I58" s="500"/>
    </row>
    <row r="59" spans="1:9" s="26" customFormat="1" ht="15.5">
      <c r="A59" s="32"/>
      <c r="B59" s="27"/>
      <c r="C59" s="40"/>
      <c r="D59" s="341"/>
      <c r="E59" s="341"/>
      <c r="F59" s="341"/>
      <c r="G59" s="341"/>
      <c r="H59" s="341"/>
      <c r="I59" s="500"/>
    </row>
    <row r="60" spans="1:9">
      <c r="A60" s="403"/>
      <c r="B60" s="30"/>
      <c r="C60" s="30"/>
      <c r="D60" s="30"/>
      <c r="E60" s="30"/>
      <c r="F60" s="30"/>
      <c r="G60" s="30"/>
      <c r="H60" s="30"/>
      <c r="I60" s="48"/>
    </row>
    <row r="61" spans="1:9">
      <c r="A61" s="103" t="s">
        <v>240</v>
      </c>
    </row>
  </sheetData>
  <mergeCells count="6">
    <mergeCell ref="H6:I6"/>
    <mergeCell ref="D7:G7"/>
    <mergeCell ref="D1:G1"/>
    <mergeCell ref="D2:G5"/>
    <mergeCell ref="A5:B5"/>
    <mergeCell ref="A6:B6"/>
  </mergeCells>
  <pageMargins left="0.78740157480314965" right="0.78740157480314965" top="0.39370078740157483" bottom="0.39370078740157483" header="0.19685039370078741" footer="0.23622047244094491"/>
  <pageSetup paperSize="9" scale="84" orientation="portrait" r:id="rId1"/>
  <headerFooter>
    <oddFooter xml:space="preserve">&amp;CGeschäftsstelle VKR  Schachenallee 29C CH-5000 Aarau
Tel. +41 (0)62 834 00 60 www.vkr.ch  info@vkr.ch
&amp;R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3"/>
  <sheetViews>
    <sheetView zoomScaleNormal="100" zoomScalePageLayoutView="106" workbookViewId="0">
      <selection activeCell="A23" sqref="A23"/>
    </sheetView>
  </sheetViews>
  <sheetFormatPr baseColWidth="10" defaultRowHeight="12.5"/>
  <cols>
    <col min="2" max="2" width="14" customWidth="1"/>
    <col min="9" max="9" width="15.81640625" customWidth="1"/>
  </cols>
  <sheetData>
    <row r="1" spans="1:11" s="26" customFormat="1" ht="18" customHeight="1">
      <c r="A1" s="39"/>
      <c r="B1" s="342"/>
      <c r="C1" s="73"/>
      <c r="D1" s="576" t="s">
        <v>175</v>
      </c>
      <c r="E1" s="576"/>
      <c r="F1" s="576"/>
      <c r="G1" s="576"/>
      <c r="H1" s="385"/>
      <c r="I1" s="504" t="s">
        <v>244</v>
      </c>
      <c r="J1"/>
      <c r="K1" s="328"/>
    </row>
    <row r="2" spans="1:11" s="26" customFormat="1" ht="18" customHeight="1">
      <c r="A2" s="32"/>
      <c r="B2" s="340"/>
      <c r="C2" s="322"/>
      <c r="D2" s="573" t="s">
        <v>188</v>
      </c>
      <c r="E2" s="573"/>
      <c r="F2" s="573"/>
      <c r="G2" s="573"/>
      <c r="H2" s="336"/>
      <c r="I2" s="387"/>
      <c r="J2" s="336"/>
      <c r="K2" s="336"/>
    </row>
    <row r="3" spans="1:11" s="26" customFormat="1" ht="18" customHeight="1">
      <c r="A3" s="32"/>
      <c r="B3" s="340"/>
      <c r="C3" s="322"/>
      <c r="D3" s="573"/>
      <c r="E3" s="573"/>
      <c r="F3" s="573"/>
      <c r="G3" s="573"/>
      <c r="H3" s="336"/>
      <c r="I3" s="387"/>
      <c r="J3" s="336"/>
      <c r="K3" s="336"/>
    </row>
    <row r="4" spans="1:11" s="26" customFormat="1" ht="18" customHeight="1">
      <c r="A4" s="32"/>
      <c r="B4" s="27"/>
      <c r="C4" s="40"/>
      <c r="D4" s="573"/>
      <c r="E4" s="573"/>
      <c r="F4" s="573"/>
      <c r="G4" s="573"/>
      <c r="H4" s="336"/>
      <c r="I4" s="387"/>
      <c r="J4" s="336"/>
      <c r="K4" s="336"/>
    </row>
    <row r="5" spans="1:11" s="26" customFormat="1" ht="18" customHeight="1">
      <c r="A5" s="614" t="s">
        <v>186</v>
      </c>
      <c r="B5" s="574"/>
      <c r="C5" s="380"/>
      <c r="D5" s="573"/>
      <c r="E5" s="573"/>
      <c r="F5" s="573"/>
      <c r="G5" s="573"/>
      <c r="H5" s="27"/>
      <c r="I5" s="33"/>
      <c r="K5" s="329"/>
    </row>
    <row r="6" spans="1:11" s="26" customFormat="1" ht="18" customHeight="1">
      <c r="A6" s="615" t="s">
        <v>187</v>
      </c>
      <c r="B6" s="575"/>
      <c r="C6" s="384"/>
      <c r="D6" s="384"/>
      <c r="E6" s="384"/>
      <c r="F6" s="379"/>
      <c r="G6" s="27"/>
      <c r="H6" s="611"/>
      <c r="I6" s="612"/>
      <c r="K6" s="329"/>
    </row>
    <row r="7" spans="1:11" s="26" customFormat="1" ht="18">
      <c r="A7" s="34"/>
      <c r="B7" s="31"/>
      <c r="C7" s="54"/>
      <c r="D7" s="613" t="s">
        <v>189</v>
      </c>
      <c r="E7" s="613"/>
      <c r="F7" s="613"/>
      <c r="G7" s="613"/>
      <c r="H7" s="335"/>
      <c r="I7" s="339"/>
    </row>
    <row r="8" spans="1:11" s="26" customFormat="1" ht="15.5">
      <c r="A8" s="27"/>
      <c r="B8" s="27"/>
      <c r="C8" s="40"/>
      <c r="D8" s="341"/>
      <c r="E8" s="341"/>
      <c r="F8" s="341"/>
      <c r="G8" s="341"/>
      <c r="H8" s="341"/>
      <c r="I8" s="341"/>
    </row>
    <row r="9" spans="1:11" ht="28.5" thickBot="1">
      <c r="A9" s="391"/>
      <c r="B9" s="392"/>
      <c r="C9" s="392"/>
      <c r="D9" s="392"/>
      <c r="E9" s="628" t="s">
        <v>32</v>
      </c>
      <c r="F9" s="629"/>
      <c r="G9" s="630" t="s">
        <v>156</v>
      </c>
      <c r="H9" s="629"/>
      <c r="I9" s="393" t="s">
        <v>157</v>
      </c>
    </row>
    <row r="10" spans="1:11" ht="17">
      <c r="A10" s="394" t="s">
        <v>158</v>
      </c>
      <c r="B10" s="314" t="s">
        <v>160</v>
      </c>
      <c r="C10" s="314" t="s">
        <v>162</v>
      </c>
      <c r="D10" s="631" t="s">
        <v>164</v>
      </c>
      <c r="E10" s="314" t="s">
        <v>94</v>
      </c>
      <c r="F10" s="314" t="s">
        <v>36</v>
      </c>
      <c r="G10" s="314" t="s">
        <v>94</v>
      </c>
      <c r="H10" s="314" t="s">
        <v>36</v>
      </c>
      <c r="I10" s="395" t="s">
        <v>166</v>
      </c>
    </row>
    <row r="11" spans="1:11" ht="28">
      <c r="A11" s="394" t="s">
        <v>159</v>
      </c>
      <c r="B11" s="314" t="s">
        <v>158</v>
      </c>
      <c r="C11" s="314" t="s">
        <v>163</v>
      </c>
      <c r="D11" s="631"/>
      <c r="E11" s="314" t="s">
        <v>163</v>
      </c>
      <c r="F11" s="314" t="s">
        <v>165</v>
      </c>
      <c r="G11" s="314" t="s">
        <v>163</v>
      </c>
      <c r="H11" s="314" t="s">
        <v>165</v>
      </c>
      <c r="I11" s="395" t="s">
        <v>167</v>
      </c>
    </row>
    <row r="12" spans="1:11" ht="14.5" thickBot="1">
      <c r="A12" s="396"/>
      <c r="B12" s="315" t="s">
        <v>161</v>
      </c>
      <c r="C12" s="316"/>
      <c r="D12" s="632"/>
      <c r="E12" s="316"/>
      <c r="F12" s="316"/>
      <c r="G12" s="316"/>
      <c r="H12" s="316"/>
      <c r="I12" s="397"/>
    </row>
    <row r="13" spans="1:11" ht="15.5" customHeight="1" thickTop="1" thickBot="1">
      <c r="A13" s="569" t="s">
        <v>266</v>
      </c>
      <c r="B13" s="570" t="s">
        <v>268</v>
      </c>
      <c r="C13" s="622">
        <v>16</v>
      </c>
      <c r="D13" s="318" t="s">
        <v>168</v>
      </c>
      <c r="E13" s="318">
        <v>21</v>
      </c>
      <c r="F13" s="318">
        <v>12</v>
      </c>
      <c r="G13" s="318">
        <v>19</v>
      </c>
      <c r="H13" s="318">
        <v>3</v>
      </c>
      <c r="I13" s="399" t="s">
        <v>169</v>
      </c>
    </row>
    <row r="14" spans="1:11" ht="14.5" thickBot="1">
      <c r="A14" s="401" t="s">
        <v>172</v>
      </c>
      <c r="B14" s="616" t="s">
        <v>267</v>
      </c>
      <c r="C14" s="623"/>
      <c r="D14" s="317" t="s">
        <v>170</v>
      </c>
      <c r="E14" s="317">
        <v>21</v>
      </c>
      <c r="F14" s="317">
        <v>12</v>
      </c>
      <c r="G14" s="317">
        <v>19</v>
      </c>
      <c r="H14" s="317">
        <v>6</v>
      </c>
      <c r="I14" s="398" t="s">
        <v>169</v>
      </c>
    </row>
    <row r="15" spans="1:11" ht="14.5" thickBot="1">
      <c r="A15" s="564" t="s">
        <v>173</v>
      </c>
      <c r="B15" s="617"/>
      <c r="C15" s="624"/>
      <c r="D15" s="320" t="s">
        <v>171</v>
      </c>
      <c r="E15" s="320">
        <v>21</v>
      </c>
      <c r="F15" s="320">
        <v>12</v>
      </c>
      <c r="G15" s="320">
        <v>19</v>
      </c>
      <c r="H15" s="320">
        <v>12</v>
      </c>
      <c r="I15" s="402" t="s">
        <v>169</v>
      </c>
    </row>
    <row r="16" spans="1:11" ht="15" thickTop="1" thickBot="1">
      <c r="A16" s="565"/>
      <c r="B16" s="566"/>
      <c r="C16" s="496"/>
      <c r="D16" s="318" t="s">
        <v>168</v>
      </c>
      <c r="E16" s="318">
        <v>15</v>
      </c>
      <c r="F16" s="318">
        <v>12</v>
      </c>
      <c r="G16" s="318">
        <v>13</v>
      </c>
      <c r="H16" s="318">
        <v>3</v>
      </c>
      <c r="I16" s="399" t="s">
        <v>169</v>
      </c>
    </row>
    <row r="17" spans="1:9" ht="14.5" thickBot="1">
      <c r="A17" s="568" t="s">
        <v>269</v>
      </c>
      <c r="B17" s="567" t="s">
        <v>267</v>
      </c>
      <c r="C17" s="496">
        <v>10</v>
      </c>
      <c r="D17" s="317" t="s">
        <v>170</v>
      </c>
      <c r="E17" s="317">
        <v>15</v>
      </c>
      <c r="F17" s="317">
        <v>12</v>
      </c>
      <c r="G17" s="317">
        <v>13</v>
      </c>
      <c r="H17" s="317">
        <v>6</v>
      </c>
      <c r="I17" s="398" t="s">
        <v>169</v>
      </c>
    </row>
    <row r="18" spans="1:9" ht="14.5" thickBot="1">
      <c r="A18" s="565"/>
      <c r="B18" s="566"/>
      <c r="C18" s="496"/>
      <c r="D18" s="320" t="s">
        <v>171</v>
      </c>
      <c r="E18" s="320">
        <v>15</v>
      </c>
      <c r="F18" s="320">
        <v>12</v>
      </c>
      <c r="G18" s="320">
        <v>13</v>
      </c>
      <c r="H18" s="320">
        <v>12</v>
      </c>
      <c r="I18" s="402" t="s">
        <v>169</v>
      </c>
    </row>
    <row r="19" spans="1:9" ht="16" customHeight="1" thickTop="1" thickBot="1">
      <c r="A19" s="618" t="s">
        <v>270</v>
      </c>
      <c r="B19" s="620" t="s">
        <v>271</v>
      </c>
      <c r="C19" s="625">
        <v>10</v>
      </c>
      <c r="D19" s="317" t="s">
        <v>168</v>
      </c>
      <c r="E19" s="317">
        <v>12</v>
      </c>
      <c r="F19" s="317">
        <v>12</v>
      </c>
      <c r="G19" s="317">
        <v>10</v>
      </c>
      <c r="H19" s="317">
        <v>3</v>
      </c>
      <c r="I19" s="398" t="s">
        <v>169</v>
      </c>
    </row>
    <row r="20" spans="1:9" ht="14.5" thickBot="1">
      <c r="A20" s="618"/>
      <c r="B20" s="620"/>
      <c r="C20" s="626"/>
      <c r="D20" s="318" t="s">
        <v>170</v>
      </c>
      <c r="E20" s="318">
        <v>12</v>
      </c>
      <c r="F20" s="318">
        <v>12</v>
      </c>
      <c r="G20" s="318">
        <v>10</v>
      </c>
      <c r="H20" s="318">
        <v>6</v>
      </c>
      <c r="I20" s="399" t="s">
        <v>169</v>
      </c>
    </row>
    <row r="21" spans="1:9" ht="14.5" thickBot="1">
      <c r="A21" s="619"/>
      <c r="B21" s="621"/>
      <c r="C21" s="627"/>
      <c r="D21" s="319" t="s">
        <v>171</v>
      </c>
      <c r="E21" s="319">
        <v>12</v>
      </c>
      <c r="F21" s="319">
        <v>12</v>
      </c>
      <c r="G21" s="319">
        <v>10</v>
      </c>
      <c r="H21" s="319">
        <v>12</v>
      </c>
      <c r="I21" s="400" t="s">
        <v>169</v>
      </c>
    </row>
    <row r="22" spans="1:9" ht="13" thickTop="1">
      <c r="A22" s="403" t="s">
        <v>272</v>
      </c>
      <c r="B22" s="30"/>
      <c r="C22" s="30"/>
      <c r="D22" s="30"/>
      <c r="E22" s="30"/>
      <c r="F22" s="30"/>
      <c r="G22" s="30"/>
      <c r="H22" s="30"/>
      <c r="I22" s="48"/>
    </row>
    <row r="23" spans="1:9">
      <c r="A23" s="103" t="s">
        <v>240</v>
      </c>
    </row>
  </sheetData>
  <mergeCells count="14">
    <mergeCell ref="A5:B5"/>
    <mergeCell ref="A6:B6"/>
    <mergeCell ref="D1:G1"/>
    <mergeCell ref="D2:G5"/>
    <mergeCell ref="H6:I6"/>
    <mergeCell ref="B14:B15"/>
    <mergeCell ref="A19:A21"/>
    <mergeCell ref="B19:B21"/>
    <mergeCell ref="C13:C15"/>
    <mergeCell ref="D7:G7"/>
    <mergeCell ref="C19:C21"/>
    <mergeCell ref="E9:F9"/>
    <mergeCell ref="G9:H9"/>
    <mergeCell ref="D10:D12"/>
  </mergeCells>
  <phoneticPr fontId="8" type="noConversion"/>
  <pageMargins left="0.79000000000000015" right="0.79000000000000015" top="0.39000000000000007" bottom="0.39000000000000007" header="0.2" footer="0.24000000000000002"/>
  <pageSetup paperSize="9" scale="115" orientation="landscape" r:id="rId1"/>
  <headerFooter>
    <oddFooter xml:space="preserve">&amp;CGeschäftsstelle VKR  Schachenallee 29C CH-5000 Aarau
Tel. +41 (0)62 834 00 60 www.vkr.ch  info@vkr.ch
&amp;R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T94"/>
  <sheetViews>
    <sheetView showGridLines="0" zoomScaleNormal="100" zoomScalePageLayoutView="120" workbookViewId="0">
      <pane xSplit="23" ySplit="9" topLeftCell="X10" activePane="bottomRight" state="frozen"/>
      <selection activeCell="AF21" sqref="AF21"/>
      <selection pane="topRight" activeCell="AF21" sqref="AF21"/>
      <selection pane="bottomLeft" activeCell="AF21" sqref="AF21"/>
      <selection pane="bottomRight" activeCell="R6" sqref="R6:T6"/>
    </sheetView>
  </sheetViews>
  <sheetFormatPr baseColWidth="10" defaultColWidth="10.81640625" defaultRowHeight="12.5"/>
  <cols>
    <col min="1" max="1" width="17.81640625" style="98" customWidth="1"/>
    <col min="2" max="2" width="0.453125" style="98" customWidth="1"/>
    <col min="3" max="3" width="8.26953125" style="93" customWidth="1"/>
    <col min="4" max="4" width="4" style="98" customWidth="1"/>
    <col min="5" max="5" width="2.453125" style="98" customWidth="1"/>
    <col min="6" max="6" width="4.1796875" style="98" customWidth="1"/>
    <col min="7" max="7" width="7.1796875" style="98" customWidth="1"/>
    <col min="8" max="8" width="1.1796875" style="98" customWidth="1"/>
    <col min="9" max="9" width="4.7265625" style="98" customWidth="1"/>
    <col min="10" max="10" width="7" style="98" customWidth="1"/>
    <col min="11" max="11" width="1.1796875" style="98" customWidth="1"/>
    <col min="12" max="12" width="5.453125" style="98" customWidth="1"/>
    <col min="13" max="13" width="0.81640625" style="98" customWidth="1"/>
    <col min="14" max="14" width="7" style="98" customWidth="1"/>
    <col min="15" max="15" width="1.7265625" style="98" customWidth="1"/>
    <col min="16" max="16" width="9.1796875" style="98" customWidth="1"/>
    <col min="17" max="17" width="4.26953125" style="98" customWidth="1"/>
    <col min="18" max="18" width="7.1796875" style="98" customWidth="1"/>
    <col min="19" max="19" width="1.26953125" style="98" customWidth="1"/>
    <col min="20" max="20" width="11.26953125" style="98" customWidth="1"/>
    <col min="21" max="21" width="4.26953125" style="98" customWidth="1"/>
    <col min="22" max="23" width="0.453125" style="98" customWidth="1"/>
    <col min="24" max="24" width="2.26953125" style="98" customWidth="1"/>
    <col min="25" max="25" width="15.1796875" style="98" hidden="1" customWidth="1"/>
    <col min="26" max="26" width="11.453125" style="98" hidden="1" customWidth="1"/>
    <col min="27" max="28" width="8" style="98" hidden="1" customWidth="1"/>
    <col min="29" max="29" width="2.7265625" style="98" hidden="1" customWidth="1"/>
    <col min="30" max="30" width="2.81640625" style="98" hidden="1" customWidth="1"/>
    <col min="31" max="31" width="9.453125" style="98" hidden="1" customWidth="1"/>
    <col min="32" max="32" width="11.1796875" style="98" hidden="1" customWidth="1"/>
    <col min="33" max="33" width="18.453125" style="98" hidden="1" customWidth="1"/>
    <col min="34" max="16384" width="10.81640625" style="98"/>
  </cols>
  <sheetData>
    <row r="1" spans="2:32" s="26" customFormat="1" ht="18" customHeight="1">
      <c r="B1" s="51"/>
      <c r="C1" s="73"/>
      <c r="D1" s="29"/>
      <c r="E1" s="29"/>
      <c r="F1" s="29"/>
      <c r="G1" s="41"/>
      <c r="H1" s="29"/>
      <c r="I1" s="29"/>
      <c r="J1" s="327"/>
      <c r="K1" s="576" t="s">
        <v>175</v>
      </c>
      <c r="L1" s="576"/>
      <c r="M1" s="576"/>
      <c r="N1" s="576"/>
      <c r="O1" s="576"/>
      <c r="P1" s="576"/>
      <c r="Q1" s="576"/>
      <c r="R1" s="383"/>
      <c r="S1" s="53"/>
      <c r="T1" s="53"/>
      <c r="U1" s="338" t="s">
        <v>243</v>
      </c>
      <c r="V1" s="53"/>
      <c r="W1" s="53"/>
      <c r="X1" s="53"/>
      <c r="Y1" s="53"/>
      <c r="Z1" s="53"/>
      <c r="AA1" s="332" t="s">
        <v>174</v>
      </c>
      <c r="AD1"/>
      <c r="AE1" s="328"/>
      <c r="AF1" s="328"/>
    </row>
    <row r="2" spans="2:32" s="26" customFormat="1" ht="18" customHeight="1">
      <c r="B2" s="321"/>
      <c r="C2" s="322"/>
      <c r="D2" s="27"/>
      <c r="E2" s="27"/>
      <c r="F2" s="27"/>
      <c r="G2" s="24"/>
      <c r="H2" s="27"/>
      <c r="I2" s="573" t="s">
        <v>188</v>
      </c>
      <c r="J2" s="573"/>
      <c r="K2" s="573"/>
      <c r="L2" s="573"/>
      <c r="M2" s="573"/>
      <c r="N2" s="573"/>
      <c r="O2" s="573"/>
      <c r="P2" s="573"/>
      <c r="Q2" s="573"/>
      <c r="R2" s="573"/>
      <c r="S2" s="325"/>
      <c r="T2" s="325"/>
      <c r="U2" s="325"/>
      <c r="V2" s="325"/>
      <c r="W2" s="325"/>
      <c r="X2" s="325"/>
      <c r="Y2" s="325"/>
      <c r="Z2" s="325"/>
      <c r="AA2" s="326"/>
      <c r="AD2"/>
      <c r="AE2" s="329"/>
      <c r="AF2" s="329"/>
    </row>
    <row r="3" spans="2:32" s="26" customFormat="1" ht="18" customHeight="1">
      <c r="B3" s="321"/>
      <c r="C3" s="322"/>
      <c r="D3" s="27"/>
      <c r="E3" s="27"/>
      <c r="F3" s="27"/>
      <c r="G3" s="24"/>
      <c r="H3" s="27"/>
      <c r="I3" s="573"/>
      <c r="J3" s="573"/>
      <c r="K3" s="573"/>
      <c r="L3" s="573"/>
      <c r="M3" s="573"/>
      <c r="N3" s="573"/>
      <c r="O3" s="573"/>
      <c r="P3" s="573"/>
      <c r="Q3" s="573"/>
      <c r="R3" s="573"/>
      <c r="S3" s="325"/>
      <c r="T3" s="325"/>
      <c r="U3" s="325"/>
      <c r="V3" s="325"/>
      <c r="W3" s="325"/>
      <c r="X3" s="325"/>
      <c r="Y3" s="325"/>
      <c r="Z3" s="325"/>
      <c r="AA3" s="326"/>
      <c r="AD3"/>
      <c r="AE3" s="329"/>
      <c r="AF3" s="329"/>
    </row>
    <row r="4" spans="2:32" s="26" customFormat="1" ht="18" customHeight="1">
      <c r="B4" s="32"/>
      <c r="C4" s="40"/>
      <c r="D4" s="27"/>
      <c r="E4" s="27"/>
      <c r="F4" s="27"/>
      <c r="G4" s="27"/>
      <c r="H4" s="27"/>
      <c r="I4" s="573"/>
      <c r="J4" s="573"/>
      <c r="K4" s="573"/>
      <c r="L4" s="573"/>
      <c r="M4" s="573"/>
      <c r="N4" s="573"/>
      <c r="O4" s="573"/>
      <c r="P4" s="573"/>
      <c r="Q4" s="573"/>
      <c r="R4" s="573"/>
      <c r="S4" s="27"/>
      <c r="T4" s="27"/>
      <c r="U4" s="27"/>
      <c r="V4" s="27"/>
      <c r="W4" s="24"/>
      <c r="X4" s="24"/>
      <c r="Y4" s="24"/>
      <c r="Z4" s="27"/>
      <c r="AA4" s="33"/>
      <c r="AE4" s="329"/>
      <c r="AF4" s="329"/>
    </row>
    <row r="5" spans="2:32" s="26" customFormat="1" ht="18" customHeight="1">
      <c r="B5" s="32"/>
      <c r="C5" s="574" t="s">
        <v>186</v>
      </c>
      <c r="D5" s="574"/>
      <c r="E5" s="574"/>
      <c r="F5" s="574"/>
      <c r="G5" s="574"/>
      <c r="H5" s="574"/>
      <c r="I5" s="336"/>
      <c r="J5" s="336"/>
      <c r="K5" s="336"/>
      <c r="L5" s="336"/>
      <c r="M5" s="336"/>
      <c r="N5" s="336"/>
      <c r="O5" s="336"/>
      <c r="P5" s="336"/>
      <c r="Q5" s="336"/>
      <c r="R5" s="336"/>
      <c r="S5" s="336"/>
      <c r="T5" s="27"/>
      <c r="U5" s="27"/>
      <c r="V5" s="27"/>
      <c r="W5" s="24"/>
      <c r="X5" s="24"/>
      <c r="Y5" s="24"/>
      <c r="Z5" s="27"/>
      <c r="AA5" s="33"/>
      <c r="AE5" s="329"/>
      <c r="AF5" s="329"/>
    </row>
    <row r="6" spans="2:32" s="26" customFormat="1" ht="18" customHeight="1">
      <c r="B6" s="32"/>
      <c r="C6" s="575" t="s">
        <v>187</v>
      </c>
      <c r="D6" s="575"/>
      <c r="E6" s="575"/>
      <c r="F6" s="575"/>
      <c r="G6" s="575"/>
      <c r="H6" s="379"/>
      <c r="I6" s="336"/>
      <c r="J6" s="336"/>
      <c r="K6" s="336"/>
      <c r="L6" s="336"/>
      <c r="M6" s="336"/>
      <c r="N6" s="336"/>
      <c r="O6" s="336"/>
      <c r="P6" s="336"/>
      <c r="Q6" s="336"/>
      <c r="R6" s="634"/>
      <c r="S6" s="634"/>
      <c r="T6" s="634"/>
      <c r="U6" s="377"/>
      <c r="V6" s="377"/>
      <c r="W6" s="377"/>
      <c r="X6" s="377"/>
      <c r="Y6" s="377"/>
      <c r="Z6" s="377"/>
      <c r="AA6" s="33"/>
      <c r="AE6" s="329"/>
      <c r="AF6" s="329"/>
    </row>
    <row r="7" spans="2:32" s="26" customFormat="1" ht="18.5">
      <c r="B7" s="34"/>
      <c r="C7" s="54"/>
      <c r="D7" s="335"/>
      <c r="E7" s="376"/>
      <c r="F7" s="335"/>
      <c r="G7" s="335"/>
      <c r="H7" s="335"/>
      <c r="I7" s="388"/>
      <c r="J7" s="335"/>
      <c r="K7" s="335"/>
      <c r="L7" s="335"/>
      <c r="M7" s="335"/>
      <c r="N7" s="335"/>
      <c r="O7" s="335"/>
      <c r="P7" s="335"/>
      <c r="Q7" s="335"/>
      <c r="R7" s="335"/>
      <c r="S7" s="335"/>
      <c r="T7" s="31"/>
      <c r="U7" s="31"/>
      <c r="V7" s="31"/>
      <c r="W7" s="30"/>
      <c r="X7" s="24"/>
      <c r="Y7" s="30"/>
      <c r="Z7" s="31"/>
      <c r="AA7" s="331"/>
    </row>
    <row r="8" spans="2:32" ht="5" customHeight="1">
      <c r="B8" s="93"/>
      <c r="C8" s="111"/>
      <c r="D8" s="93"/>
      <c r="E8" s="93"/>
      <c r="F8" s="93"/>
      <c r="G8" s="93"/>
      <c r="H8" s="93"/>
      <c r="I8" s="93"/>
      <c r="J8" s="93"/>
      <c r="K8" s="93"/>
      <c r="L8" s="93"/>
      <c r="M8" s="93"/>
      <c r="N8" s="93"/>
      <c r="O8" s="93"/>
      <c r="P8" s="93"/>
      <c r="Q8" s="93"/>
      <c r="R8" s="93"/>
      <c r="S8" s="93"/>
      <c r="T8" s="93"/>
      <c r="U8" s="93"/>
      <c r="V8" s="93"/>
      <c r="W8" s="93"/>
      <c r="X8" s="99"/>
      <c r="AA8" s="111"/>
    </row>
    <row r="9" spans="2:32" s="108" customFormat="1" ht="16.25" customHeight="1">
      <c r="B9" s="240"/>
      <c r="C9" s="599" t="s">
        <v>224</v>
      </c>
      <c r="D9" s="599"/>
      <c r="E9" s="599"/>
      <c r="F9" s="599"/>
      <c r="G9" s="599"/>
      <c r="H9" s="599"/>
      <c r="I9" s="599"/>
      <c r="J9" s="599"/>
      <c r="K9" s="599"/>
      <c r="L9" s="599"/>
      <c r="M9" s="599"/>
      <c r="N9" s="599"/>
      <c r="O9" s="599"/>
      <c r="P9" s="599"/>
      <c r="Q9" s="599"/>
      <c r="R9" s="599"/>
      <c r="S9" s="599"/>
      <c r="T9" s="599"/>
      <c r="U9" s="599"/>
      <c r="V9" s="241"/>
      <c r="AA9" s="111"/>
    </row>
    <row r="10" spans="2:32" ht="4.5" customHeight="1">
      <c r="D10" s="93"/>
      <c r="E10" s="93"/>
      <c r="F10" s="93"/>
      <c r="G10" s="93"/>
      <c r="H10" s="93"/>
      <c r="I10" s="93"/>
      <c r="J10" s="93"/>
      <c r="K10" s="93"/>
      <c r="L10" s="93"/>
      <c r="M10" s="93"/>
      <c r="N10" s="93"/>
      <c r="O10" s="93"/>
      <c r="P10" s="93"/>
      <c r="Q10" s="93"/>
      <c r="R10" s="93"/>
      <c r="S10" s="93"/>
      <c r="T10" s="93"/>
      <c r="U10" s="93"/>
    </row>
    <row r="11" spans="2:32" ht="4.25" customHeight="1">
      <c r="B11" s="94"/>
      <c r="C11" s="141"/>
      <c r="D11" s="95"/>
      <c r="E11" s="95"/>
      <c r="F11" s="95"/>
      <c r="G11" s="95"/>
      <c r="H11" s="95"/>
      <c r="I11" s="95"/>
      <c r="J11" s="95"/>
      <c r="K11" s="95"/>
      <c r="L11" s="95"/>
      <c r="M11" s="95"/>
      <c r="N11" s="95"/>
      <c r="O11" s="95"/>
      <c r="P11" s="95"/>
      <c r="Q11" s="95"/>
      <c r="R11" s="95"/>
      <c r="S11" s="95"/>
      <c r="T11" s="95"/>
      <c r="U11" s="95"/>
      <c r="V11" s="97"/>
    </row>
    <row r="12" spans="2:32" ht="15" customHeight="1">
      <c r="B12" s="99"/>
      <c r="C12" s="93" t="s">
        <v>22</v>
      </c>
      <c r="D12" s="93"/>
      <c r="E12" s="93"/>
      <c r="F12" s="93"/>
      <c r="G12" s="597"/>
      <c r="H12" s="597"/>
      <c r="I12" s="597"/>
      <c r="J12" s="597"/>
      <c r="K12" s="597"/>
      <c r="L12" s="597"/>
      <c r="M12" s="597"/>
      <c r="N12" s="597"/>
      <c r="O12" s="597"/>
      <c r="P12" s="597"/>
      <c r="Q12" s="597"/>
      <c r="R12" s="597"/>
      <c r="S12" s="597"/>
      <c r="T12" s="597"/>
      <c r="U12" s="597"/>
      <c r="V12" s="102"/>
    </row>
    <row r="13" spans="2:32" ht="18" customHeight="1">
      <c r="B13" s="99"/>
      <c r="C13" s="93" t="s">
        <v>23</v>
      </c>
      <c r="D13" s="93"/>
      <c r="E13" s="93"/>
      <c r="F13" s="93"/>
      <c r="G13" s="598"/>
      <c r="H13" s="598"/>
      <c r="I13" s="598"/>
      <c r="J13" s="598"/>
      <c r="K13" s="598"/>
      <c r="L13" s="598"/>
      <c r="M13" s="598"/>
      <c r="N13" s="598"/>
      <c r="O13" s="598"/>
      <c r="P13" s="598"/>
      <c r="Q13" s="598"/>
      <c r="R13" s="598"/>
      <c r="S13" s="598"/>
      <c r="T13" s="598"/>
      <c r="U13" s="598"/>
      <c r="V13" s="102"/>
    </row>
    <row r="14" spans="2:32" ht="18" customHeight="1">
      <c r="B14" s="99"/>
      <c r="C14" s="93" t="s">
        <v>24</v>
      </c>
      <c r="D14" s="93"/>
      <c r="E14" s="93"/>
      <c r="F14" s="93"/>
      <c r="G14" s="598"/>
      <c r="H14" s="598"/>
      <c r="I14" s="598"/>
      <c r="J14" s="598"/>
      <c r="K14" s="598"/>
      <c r="L14" s="598"/>
      <c r="M14" s="598"/>
      <c r="N14" s="598"/>
      <c r="O14" s="598"/>
      <c r="P14" s="598"/>
      <c r="Q14" s="598"/>
      <c r="R14" s="598"/>
      <c r="S14" s="598"/>
      <c r="T14" s="598"/>
      <c r="U14" s="598"/>
      <c r="V14" s="102"/>
    </row>
    <row r="15" spans="2:32" ht="16.25" customHeight="1">
      <c r="B15" s="99"/>
      <c r="C15" s="93" t="s">
        <v>25</v>
      </c>
      <c r="D15" s="93"/>
      <c r="E15" s="93"/>
      <c r="F15" s="93"/>
      <c r="G15" s="598"/>
      <c r="H15" s="598"/>
      <c r="I15" s="598"/>
      <c r="J15" s="598"/>
      <c r="K15" s="598"/>
      <c r="L15" s="598"/>
      <c r="M15" s="598"/>
      <c r="N15" s="598"/>
      <c r="O15" s="598"/>
      <c r="P15" s="598"/>
      <c r="Q15" s="598"/>
      <c r="R15" s="598"/>
      <c r="S15" s="598"/>
      <c r="T15" s="598"/>
      <c r="U15" s="598"/>
      <c r="V15" s="102"/>
      <c r="X15" s="111"/>
    </row>
    <row r="16" spans="2:32" ht="6" customHeight="1">
      <c r="B16" s="99"/>
      <c r="C16" s="142"/>
      <c r="D16" s="93"/>
      <c r="E16" s="93"/>
      <c r="F16" s="93"/>
      <c r="G16" s="143"/>
      <c r="H16" s="142"/>
      <c r="I16" s="142"/>
      <c r="J16" s="142"/>
      <c r="K16" s="142"/>
      <c r="L16" s="144"/>
      <c r="M16" s="144"/>
      <c r="N16" s="142"/>
      <c r="O16" s="142"/>
      <c r="P16" s="142"/>
      <c r="Q16" s="142"/>
      <c r="R16" s="142"/>
      <c r="S16" s="142"/>
      <c r="T16" s="142"/>
      <c r="U16" s="142"/>
      <c r="V16" s="145"/>
      <c r="W16" s="142"/>
    </row>
    <row r="17" spans="2:34" ht="16.25" customHeight="1">
      <c r="B17" s="99"/>
      <c r="C17" s="146" t="s">
        <v>90</v>
      </c>
      <c r="D17" s="93"/>
      <c r="E17" s="93"/>
      <c r="F17" s="93"/>
      <c r="G17" s="147"/>
      <c r="H17" s="142"/>
      <c r="I17" s="600" t="str">
        <f>IF(AND(0&lt;G17,G17&lt;5),VLOOKUP(G17,'PE-Abmessungen'!I41:J44,2,FALSE),"Werkstoffwahl?")</f>
        <v>Werkstoffwahl?</v>
      </c>
      <c r="J17" s="600"/>
      <c r="K17" s="600"/>
      <c r="L17" s="600"/>
      <c r="M17" s="600"/>
      <c r="N17" s="600"/>
      <c r="O17" s="600"/>
      <c r="P17" s="148"/>
      <c r="R17" s="149"/>
      <c r="S17" s="149"/>
      <c r="T17" s="149"/>
      <c r="U17" s="151"/>
      <c r="V17" s="102"/>
      <c r="AH17" s="430"/>
    </row>
    <row r="18" spans="2:34" ht="16.25" customHeight="1">
      <c r="B18" s="99"/>
      <c r="C18" s="304" t="s">
        <v>26</v>
      </c>
      <c r="D18" s="93"/>
      <c r="E18" s="93"/>
      <c r="F18" s="111"/>
      <c r="G18" s="111"/>
      <c r="H18" s="93"/>
      <c r="I18" s="93"/>
      <c r="J18" s="111"/>
      <c r="K18" s="93"/>
      <c r="L18" s="305" t="s">
        <v>27</v>
      </c>
      <c r="M18" s="433"/>
      <c r="N18" s="305" t="s">
        <v>28</v>
      </c>
      <c r="O18" s="433"/>
      <c r="P18" s="305" t="s">
        <v>48</v>
      </c>
      <c r="Q18" s="153"/>
      <c r="R18" s="306" t="s">
        <v>29</v>
      </c>
      <c r="S18" s="433"/>
      <c r="T18" s="307" t="s">
        <v>146</v>
      </c>
      <c r="U18" s="153"/>
      <c r="V18" s="102"/>
      <c r="W18" s="111"/>
      <c r="Y18" s="98" t="s">
        <v>116</v>
      </c>
      <c r="AE18"/>
      <c r="AF18"/>
    </row>
    <row r="19" spans="2:34" ht="16.25" customHeight="1">
      <c r="B19" s="99"/>
      <c r="C19" s="597"/>
      <c r="D19" s="597"/>
      <c r="E19" s="597"/>
      <c r="F19" s="597"/>
      <c r="G19" s="597"/>
      <c r="H19" s="597"/>
      <c r="I19" s="597"/>
      <c r="J19" s="597"/>
      <c r="K19" s="93"/>
      <c r="L19" s="154"/>
      <c r="M19" s="433"/>
      <c r="N19" s="155" t="str">
        <f>IF(L19="","",VLOOKUP(L19,'PE-Abmessungen'!B$13:AJ$36,IF($G$17=1,32,IF($G$17=2,29,IF($G$17=3,32,IF($G$17=4,35))))))</f>
        <v/>
      </c>
      <c r="O19" s="433"/>
      <c r="P19" s="156" t="str">
        <f>IF(L19="","",IF($G$17="","",VLOOKUP($G$17,'PE-Abmessungen'!$I$41:$O$44,5)))</f>
        <v/>
      </c>
      <c r="Q19" s="157" t="s">
        <v>30</v>
      </c>
      <c r="R19" s="158"/>
      <c r="S19" s="111"/>
      <c r="T19" s="159" t="str">
        <f>IF(L19="","",VLOOKUP(L19,'zul  Wasservolumen Vzul'!$C$34:$G$55,IF($G$17=1,3,IF($G$17=2,2,IF($G$17=3,4,IF($G$17=4,5)))))*R19/1000)</f>
        <v/>
      </c>
      <c r="U19" s="160" t="s">
        <v>33</v>
      </c>
      <c r="V19" s="102"/>
      <c r="W19" s="111"/>
      <c r="Y19" s="220" t="str">
        <f>IF(N19="","",N19^2*PI()/4*10^(-3)*R19)</f>
        <v/>
      </c>
      <c r="Z19" s="98" t="s">
        <v>33</v>
      </c>
      <c r="AE19"/>
      <c r="AF19"/>
    </row>
    <row r="20" spans="2:34" ht="16.25" customHeight="1">
      <c r="B20" s="99"/>
      <c r="C20" s="598"/>
      <c r="D20" s="598"/>
      <c r="E20" s="598"/>
      <c r="F20" s="598"/>
      <c r="G20" s="598"/>
      <c r="H20" s="598"/>
      <c r="I20" s="598"/>
      <c r="J20" s="598"/>
      <c r="K20" s="93"/>
      <c r="L20" s="154"/>
      <c r="M20" s="433"/>
      <c r="N20" s="155" t="str">
        <f>IF(L20="","",VLOOKUP(L20,'PE-Abmessungen'!B$13:AJ$36,IF($G$17=1,32,IF($G$17=2,29,IF($G$17=3,32,IF($G$17=4,35))))))</f>
        <v/>
      </c>
      <c r="O20" s="433"/>
      <c r="P20" s="156" t="str">
        <f>IF(L20="","",IF($G$17="","",VLOOKUP($G$17,'PE-Abmessungen'!$I$41:$O$44,5)))</f>
        <v/>
      </c>
      <c r="Q20" s="157" t="s">
        <v>30</v>
      </c>
      <c r="R20" s="158"/>
      <c r="S20" s="111"/>
      <c r="T20" s="159" t="str">
        <f>IF(L20="","",VLOOKUP(L20,'zul  Wasservolumen Vzul'!$C$34:$G$55,IF($G$17=1,3,IF($G$17=2,2,IF($G$17=3,4,IF($G$17=4,5)))))*R20/1000)</f>
        <v/>
      </c>
      <c r="U20" s="160" t="s">
        <v>33</v>
      </c>
      <c r="V20" s="102"/>
      <c r="W20" s="111"/>
      <c r="Y20" s="220" t="str">
        <f>IF(N20="","",N20^2*PI()/4*10^(-3)*R20)</f>
        <v/>
      </c>
      <c r="Z20" s="98" t="s">
        <v>33</v>
      </c>
      <c r="AB20" s="111"/>
      <c r="AC20" s="111"/>
      <c r="AD20" s="111"/>
      <c r="AE20"/>
      <c r="AF20"/>
    </row>
    <row r="21" spans="2:34" ht="16.25" customHeight="1">
      <c r="B21" s="99"/>
      <c r="C21" s="598"/>
      <c r="D21" s="598"/>
      <c r="E21" s="598"/>
      <c r="F21" s="598"/>
      <c r="G21" s="598"/>
      <c r="H21" s="598"/>
      <c r="I21" s="598"/>
      <c r="J21" s="598"/>
      <c r="K21" s="93"/>
      <c r="L21" s="154"/>
      <c r="M21" s="433"/>
      <c r="N21" s="155" t="str">
        <f>IF(L21="","",VLOOKUP(L21,'PE-Abmessungen'!B$13:AJ$36,IF($G$17=1,32,IF($G$17=2,29,IF($G$17=3,32,IF($G$17=4,35))))))</f>
        <v/>
      </c>
      <c r="O21" s="433"/>
      <c r="P21" s="156" t="str">
        <f>IF(L21="","",IF($G$17="","",VLOOKUP($G$17,'PE-Abmessungen'!$I$41:$O$44,5)))</f>
        <v/>
      </c>
      <c r="Q21" s="157" t="s">
        <v>30</v>
      </c>
      <c r="R21" s="161"/>
      <c r="S21" s="111"/>
      <c r="T21" s="159" t="str">
        <f>IF(L21="","",VLOOKUP(L21,'zul  Wasservolumen Vzul'!$C$34:$G$55,IF($G$17=1,3,IF($G$17=2,2,IF($G$17=3,4,IF($G$17=4,5)))))*R21/1000)</f>
        <v/>
      </c>
      <c r="U21" s="160" t="s">
        <v>33</v>
      </c>
      <c r="V21" s="102"/>
      <c r="W21" s="111"/>
      <c r="Y21" s="220" t="str">
        <f>IF(N21="","",N21^2*PI()/4*10^(-3)*R21)</f>
        <v/>
      </c>
      <c r="Z21" s="98" t="s">
        <v>33</v>
      </c>
      <c r="AE21"/>
      <c r="AF21"/>
    </row>
    <row r="22" spans="2:34" ht="16.25" customHeight="1" thickBot="1">
      <c r="B22" s="99"/>
      <c r="C22" s="596">
        <f>IF(Y22="","",IF(Y22&gt;20000,"Leitungsinhalt &gt;20m3, -&gt; Normalverfahren",Y22))</f>
        <v>0</v>
      </c>
      <c r="D22" s="596"/>
      <c r="E22" s="596"/>
      <c r="F22" s="596"/>
      <c r="G22" s="596"/>
      <c r="H22" s="596"/>
      <c r="I22" s="596"/>
      <c r="J22" s="596"/>
      <c r="K22" s="111"/>
      <c r="L22" s="111"/>
      <c r="M22" s="111"/>
      <c r="N22" s="164"/>
      <c r="O22" s="164"/>
      <c r="Q22" s="117" t="s">
        <v>31</v>
      </c>
      <c r="R22" s="165" t="str">
        <f>IF(SUM(R19:R21)=0,"",SUM(R19:R21))</f>
        <v/>
      </c>
      <c r="S22" s="166"/>
      <c r="T22" s="167" t="str">
        <f>IF(G17="","",IF(SUM(T19:T21)&gt;0,SUM(T19:T21),""))</f>
        <v/>
      </c>
      <c r="U22" s="160" t="s">
        <v>33</v>
      </c>
      <c r="V22" s="102"/>
      <c r="W22" s="111"/>
      <c r="Y22" s="220">
        <f>SUM(Y19:Y21)</f>
        <v>0</v>
      </c>
      <c r="Z22" s="98" t="s">
        <v>117</v>
      </c>
      <c r="AE22"/>
      <c r="AF22"/>
    </row>
    <row r="23" spans="2:34" ht="3.5" customHeight="1" thickTop="1">
      <c r="B23" s="138"/>
      <c r="C23" s="132"/>
      <c r="D23" s="169"/>
      <c r="E23" s="169"/>
      <c r="F23" s="169"/>
      <c r="G23" s="170"/>
      <c r="H23" s="170"/>
      <c r="I23" s="170"/>
      <c r="J23" s="139"/>
      <c r="K23" s="139"/>
      <c r="L23" s="171"/>
      <c r="M23" s="171"/>
      <c r="N23" s="172"/>
      <c r="O23" s="172"/>
      <c r="P23" s="172"/>
      <c r="Q23" s="132"/>
      <c r="R23" s="132"/>
      <c r="S23" s="132"/>
      <c r="T23" s="132"/>
      <c r="U23" s="132"/>
      <c r="V23" s="173"/>
      <c r="W23" s="111"/>
      <c r="AE23"/>
      <c r="AF23"/>
    </row>
    <row r="24" spans="2:34" s="111" customFormat="1" ht="5" customHeight="1"/>
    <row r="25" spans="2:34" s="111" customFormat="1" ht="5" customHeight="1">
      <c r="B25" s="122"/>
      <c r="C25" s="96"/>
      <c r="D25" s="96"/>
      <c r="E25" s="96"/>
      <c r="F25" s="96"/>
      <c r="G25" s="96"/>
      <c r="H25" s="96"/>
      <c r="I25" s="96"/>
      <c r="J25" s="96"/>
      <c r="K25" s="96"/>
      <c r="L25" s="96"/>
      <c r="M25" s="96"/>
      <c r="N25" s="96"/>
      <c r="O25" s="96"/>
      <c r="P25" s="96"/>
      <c r="Q25" s="96"/>
      <c r="R25" s="96"/>
      <c r="S25" s="96"/>
      <c r="T25" s="96"/>
      <c r="U25" s="96"/>
      <c r="V25" s="123"/>
      <c r="Y25" s="98"/>
      <c r="Z25" s="98"/>
    </row>
    <row r="26" spans="2:34" ht="16.25" customHeight="1">
      <c r="B26" s="99"/>
      <c r="C26" s="174" t="s">
        <v>95</v>
      </c>
      <c r="D26" s="162"/>
      <c r="E26" s="162"/>
      <c r="F26" s="162"/>
      <c r="G26" s="163"/>
      <c r="H26" s="163"/>
      <c r="I26" s="163"/>
      <c r="J26" s="93"/>
      <c r="K26" s="93"/>
      <c r="L26" s="175"/>
      <c r="M26" s="175"/>
      <c r="N26" s="176"/>
      <c r="O26" s="176"/>
      <c r="P26" s="93"/>
      <c r="Q26" s="101"/>
      <c r="R26" s="101"/>
      <c r="S26" s="101"/>
      <c r="T26" s="101"/>
      <c r="U26" s="101"/>
      <c r="V26" s="177"/>
      <c r="W26" s="93"/>
      <c r="Y26" s="168" t="s">
        <v>93</v>
      </c>
    </row>
    <row r="27" spans="2:34" ht="17" customHeight="1">
      <c r="B27" s="99"/>
      <c r="C27" s="101" t="s">
        <v>91</v>
      </c>
      <c r="D27" s="162"/>
      <c r="E27" s="162"/>
      <c r="F27" s="162"/>
      <c r="G27" s="163"/>
      <c r="H27" s="163"/>
      <c r="I27" s="163"/>
      <c r="J27" s="93"/>
      <c r="K27" s="93"/>
      <c r="L27" s="175"/>
      <c r="M27" s="175"/>
      <c r="N27" s="176"/>
      <c r="O27" s="176"/>
      <c r="P27" s="93"/>
      <c r="Q27" s="101"/>
      <c r="R27" s="184" t="s">
        <v>128</v>
      </c>
      <c r="S27" s="101"/>
      <c r="T27" s="180"/>
      <c r="U27" s="101" t="s">
        <v>30</v>
      </c>
      <c r="V27" s="177"/>
      <c r="W27" s="93"/>
      <c r="Y27" s="178">
        <f>IF(J28="",0,1)</f>
        <v>0</v>
      </c>
      <c r="Z27" s="179" t="s">
        <v>83</v>
      </c>
    </row>
    <row r="28" spans="2:34" ht="18" customHeight="1">
      <c r="B28" s="99"/>
      <c r="C28" s="93" t="s">
        <v>82</v>
      </c>
      <c r="D28" s="93"/>
      <c r="E28" s="162"/>
      <c r="F28" s="162"/>
      <c r="G28" s="93"/>
      <c r="H28" s="93"/>
      <c r="I28" s="117" t="s">
        <v>54</v>
      </c>
      <c r="J28" s="183"/>
      <c r="K28" s="93"/>
      <c r="L28" s="183" t="s">
        <v>112</v>
      </c>
      <c r="M28" s="101" t="s">
        <v>85</v>
      </c>
      <c r="N28" s="93"/>
      <c r="O28" s="101"/>
      <c r="P28" s="93"/>
      <c r="Q28" s="101"/>
      <c r="R28" s="591" t="str">
        <f>IF(Y30=1,"",IF(Y30&lt;1,"Angabe zu Druckstoss machen!",IF(Y30&gt;1,"Nur 1 Angabe möglich!")))</f>
        <v/>
      </c>
      <c r="S28" s="591"/>
      <c r="T28" s="591"/>
      <c r="U28" s="591"/>
      <c r="V28" s="592"/>
      <c r="W28" s="93"/>
      <c r="Y28" s="181">
        <f>IF(L28="",0,1)</f>
        <v>1</v>
      </c>
      <c r="Z28" s="182" t="s">
        <v>84</v>
      </c>
    </row>
    <row r="29" spans="2:34" ht="6" customHeight="1">
      <c r="B29" s="99"/>
      <c r="D29" s="93"/>
      <c r="E29" s="162"/>
      <c r="F29" s="162"/>
      <c r="G29" s="163"/>
      <c r="H29" s="163"/>
      <c r="I29" s="93"/>
      <c r="J29" s="101"/>
      <c r="K29" s="93"/>
      <c r="L29" s="93"/>
      <c r="M29" s="175"/>
      <c r="N29" s="101"/>
      <c r="O29" s="101"/>
      <c r="P29" s="101"/>
      <c r="Q29" s="101"/>
      <c r="R29" s="101"/>
      <c r="S29" s="101"/>
      <c r="T29" s="101"/>
      <c r="U29" s="101"/>
      <c r="V29" s="177"/>
      <c r="W29" s="93"/>
    </row>
    <row r="30" spans="2:34" ht="17" customHeight="1">
      <c r="B30" s="99"/>
      <c r="C30" s="93" t="s">
        <v>121</v>
      </c>
      <c r="D30" s="93"/>
      <c r="E30" s="162"/>
      <c r="F30" s="162"/>
      <c r="G30" s="163"/>
      <c r="H30" s="163"/>
      <c r="I30" s="163"/>
      <c r="J30" s="93"/>
      <c r="K30" s="93"/>
      <c r="L30" s="175"/>
      <c r="M30" s="175"/>
      <c r="N30" s="176"/>
      <c r="O30" s="176"/>
      <c r="P30" s="93"/>
      <c r="Q30" s="101"/>
      <c r="R30" s="184" t="str">
        <f>IF(J28="x","MDPc =",IF(L28="x","MDPa =",""))</f>
        <v>MDPa =</v>
      </c>
      <c r="S30" s="101"/>
      <c r="T30" s="180"/>
      <c r="U30" s="101" t="s">
        <v>30</v>
      </c>
      <c r="V30" s="177"/>
      <c r="W30" s="93"/>
      <c r="X30" s="185"/>
      <c r="Y30" s="181">
        <f>SUM(Y27:Y28)</f>
        <v>1</v>
      </c>
      <c r="Z30" s="140" t="s">
        <v>97</v>
      </c>
      <c r="AA30" s="111"/>
      <c r="AC30" s="111"/>
    </row>
    <row r="31" spans="2:34" ht="18" customHeight="1">
      <c r="B31" s="99"/>
      <c r="C31" s="589" t="str">
        <f>IF(T30&lt;10,"für MDP mindestens 10 bar eingeben!",IF(G17=3,IF(T30&gt;10,"für Serie 8: MDP = 10 bar, ansonsten Normalverfahren!",""),""))</f>
        <v>für MDP mindestens 10 bar eingeben!</v>
      </c>
      <c r="D31" s="589"/>
      <c r="E31" s="589"/>
      <c r="F31" s="589"/>
      <c r="G31" s="589"/>
      <c r="H31" s="589"/>
      <c r="I31" s="589"/>
      <c r="J31" s="589"/>
      <c r="K31" s="589"/>
      <c r="L31" s="589"/>
      <c r="M31" s="589"/>
      <c r="N31" s="589"/>
      <c r="O31" s="589"/>
      <c r="P31" s="589"/>
      <c r="Q31" s="594" t="str">
        <f>IF(T30&gt;P19,"MDP zu hoch!",IF(T30="","",IF(T30&lt;=T27,"MDP muss grösser sein als DP!","")))</f>
        <v/>
      </c>
      <c r="R31" s="594"/>
      <c r="S31" s="594"/>
      <c r="T31" s="594"/>
      <c r="U31" s="594"/>
      <c r="V31" s="102"/>
      <c r="W31" s="93"/>
      <c r="X31" s="185"/>
      <c r="Y31" s="111"/>
      <c r="Z31" s="111"/>
      <c r="AA31" s="111"/>
    </row>
    <row r="32" spans="2:34" ht="3" customHeight="1">
      <c r="B32" s="99"/>
      <c r="D32" s="101"/>
      <c r="E32" s="162"/>
      <c r="F32" s="162"/>
      <c r="G32" s="163"/>
      <c r="H32" s="163"/>
      <c r="I32" s="163"/>
      <c r="J32" s="93"/>
      <c r="K32" s="93"/>
      <c r="L32" s="175"/>
      <c r="M32" s="175"/>
      <c r="N32" s="176"/>
      <c r="O32" s="176"/>
      <c r="P32" s="93"/>
      <c r="Q32" s="101"/>
      <c r="R32" s="101"/>
      <c r="S32" s="101"/>
      <c r="T32" s="101"/>
      <c r="U32" s="101"/>
      <c r="V32" s="177"/>
      <c r="W32" s="93"/>
      <c r="X32" s="185"/>
      <c r="Y32" s="111"/>
      <c r="Z32" s="111"/>
      <c r="AA32" s="111"/>
      <c r="AC32" s="111"/>
    </row>
    <row r="33" spans="2:34" ht="16.25" customHeight="1">
      <c r="B33" s="99"/>
      <c r="C33" s="93" t="s">
        <v>125</v>
      </c>
      <c r="D33" s="93"/>
      <c r="E33" s="162"/>
      <c r="F33" s="162"/>
      <c r="G33" s="163"/>
      <c r="H33" s="163"/>
      <c r="I33" s="163"/>
      <c r="J33" s="93"/>
      <c r="K33" s="93"/>
      <c r="L33" s="175"/>
      <c r="M33" s="175"/>
      <c r="N33" s="176"/>
      <c r="O33" s="176"/>
      <c r="P33" s="93"/>
      <c r="Q33" s="93"/>
      <c r="R33" s="184" t="s">
        <v>126</v>
      </c>
      <c r="S33" s="101"/>
      <c r="T33" s="186" t="str">
        <f>IF(G17="","",IF(C31&gt;"","",IF(T30&gt;P19,"",IF(T27&lt;T30,IF(T30&lt;10,"",IF(T30&gt;9.99,IF(T30&lt;T27+2,T27+2,T30))),""))))</f>
        <v/>
      </c>
      <c r="U33" s="101" t="s">
        <v>30</v>
      </c>
      <c r="V33" s="177"/>
      <c r="Y33" s="111"/>
      <c r="AH33" s="93"/>
    </row>
    <row r="34" spans="2:34" s="103" customFormat="1" ht="10.5">
      <c r="B34" s="187"/>
      <c r="C34" s="100" t="s">
        <v>96</v>
      </c>
      <c r="D34" s="100"/>
      <c r="E34" s="188"/>
      <c r="F34" s="188"/>
      <c r="G34" s="189"/>
      <c r="H34" s="189"/>
      <c r="I34" s="189"/>
      <c r="J34" s="100"/>
      <c r="K34" s="100"/>
      <c r="L34" s="100"/>
      <c r="M34" s="100"/>
      <c r="N34" s="190"/>
      <c r="O34" s="190"/>
      <c r="P34" s="100"/>
      <c r="Q34" s="100"/>
      <c r="R34" s="100"/>
      <c r="S34" s="100"/>
      <c r="T34" s="100"/>
      <c r="U34" s="100"/>
      <c r="V34" s="191"/>
      <c r="Y34" s="192" t="s">
        <v>94</v>
      </c>
      <c r="Z34" s="192" t="s">
        <v>86</v>
      </c>
      <c r="AA34" s="192"/>
      <c r="AC34" s="192"/>
      <c r="AD34" s="249"/>
      <c r="AE34" s="250" t="s">
        <v>208</v>
      </c>
      <c r="AF34" s="250" t="s">
        <v>209</v>
      </c>
      <c r="AG34" s="245"/>
      <c r="AH34" s="100"/>
    </row>
    <row r="35" spans="2:34" ht="3" customHeight="1">
      <c r="B35" s="99"/>
      <c r="C35" s="142"/>
      <c r="D35" s="93"/>
      <c r="E35" s="93"/>
      <c r="F35" s="93"/>
      <c r="G35" s="93"/>
      <c r="H35" s="163"/>
      <c r="I35" s="163"/>
      <c r="J35" s="93"/>
      <c r="K35" s="93"/>
      <c r="L35" s="93"/>
      <c r="M35" s="93"/>
      <c r="N35" s="93"/>
      <c r="O35" s="176"/>
      <c r="P35" s="93"/>
      <c r="Q35" s="93"/>
      <c r="R35" s="101"/>
      <c r="S35" s="101"/>
      <c r="T35" s="101"/>
      <c r="U35" s="93"/>
      <c r="V35" s="102"/>
      <c r="AD35" s="99"/>
      <c r="AE35" s="93"/>
      <c r="AF35" s="93"/>
      <c r="AG35" s="102"/>
      <c r="AH35" s="93"/>
    </row>
    <row r="36" spans="2:34" ht="16.25" customHeight="1">
      <c r="B36" s="99"/>
      <c r="C36" s="204" t="s">
        <v>122</v>
      </c>
      <c r="D36" s="93"/>
      <c r="E36" s="93"/>
      <c r="F36" s="93"/>
      <c r="G36" s="93"/>
      <c r="H36" s="93"/>
      <c r="I36" s="93"/>
      <c r="J36" s="93"/>
      <c r="K36" s="93"/>
      <c r="L36" s="93"/>
      <c r="M36" s="93"/>
      <c r="N36" s="93"/>
      <c r="O36" s="93"/>
      <c r="P36" s="93"/>
      <c r="Q36" s="93"/>
      <c r="R36" s="101"/>
      <c r="S36" s="101"/>
      <c r="T36" s="312" t="str">
        <f>IF(T33="","",IF(T30&lt;10,"",IF(Y30=1,IF(Y27=1,T33+1,IF(Y28=1,Y38)),"")))</f>
        <v/>
      </c>
      <c r="U36" s="142" t="s">
        <v>30</v>
      </c>
      <c r="V36" s="120"/>
      <c r="Y36" s="193" t="e">
        <f>T33*1.5</f>
        <v>#VALUE!</v>
      </c>
      <c r="Z36" s="194" t="s">
        <v>87</v>
      </c>
      <c r="AA36"/>
      <c r="AC36" s="93"/>
      <c r="AD36" s="99">
        <v>1</v>
      </c>
      <c r="AE36" s="252">
        <v>21</v>
      </c>
      <c r="AF36" s="252">
        <v>19</v>
      </c>
      <c r="AG36" s="246" t="s">
        <v>81</v>
      </c>
      <c r="AH36" s="244"/>
    </row>
    <row r="37" spans="2:34" ht="16.25" customHeight="1">
      <c r="B37" s="99"/>
      <c r="C37" s="204" t="s">
        <v>115</v>
      </c>
      <c r="D37" s="93"/>
      <c r="E37" s="162"/>
      <c r="F37" s="162"/>
      <c r="G37" s="163"/>
      <c r="H37" s="163"/>
      <c r="I37" s="163"/>
      <c r="J37" s="93"/>
      <c r="K37" s="93"/>
      <c r="L37" s="175"/>
      <c r="M37" s="175"/>
      <c r="O37" s="176"/>
      <c r="P37" s="142"/>
      <c r="Q37" s="93"/>
      <c r="R37" s="219"/>
      <c r="S37" s="93"/>
      <c r="T37" s="313" t="str">
        <f>IF(T36="","",IF(T33*1.1&lt;T36,T36,T33*1.1))</f>
        <v/>
      </c>
      <c r="U37" s="142" t="s">
        <v>30</v>
      </c>
      <c r="V37" s="120"/>
      <c r="W37" s="144"/>
      <c r="X37" s="111"/>
      <c r="Y37" s="196" t="e">
        <f>T33+5</f>
        <v>#VALUE!</v>
      </c>
      <c r="Z37" s="194" t="s">
        <v>88</v>
      </c>
      <c r="AA37"/>
      <c r="AC37" s="93"/>
      <c r="AD37" s="99">
        <v>2</v>
      </c>
      <c r="AE37" s="252">
        <v>12</v>
      </c>
      <c r="AF37" s="252">
        <v>10</v>
      </c>
      <c r="AG37" s="246" t="s">
        <v>80</v>
      </c>
      <c r="AH37" s="244"/>
    </row>
    <row r="38" spans="2:34" ht="16.25" customHeight="1">
      <c r="B38" s="99"/>
      <c r="C38" s="195" t="s">
        <v>114</v>
      </c>
      <c r="D38" s="93"/>
      <c r="E38" s="162"/>
      <c r="F38" s="162"/>
      <c r="G38" s="163"/>
      <c r="H38" s="163"/>
      <c r="I38" s="163"/>
      <c r="J38" s="93"/>
      <c r="K38" s="93"/>
      <c r="L38" s="175"/>
      <c r="M38" s="595" t="str">
        <f>IF(T38&lt;T37,"korrigierter Wert","")</f>
        <v/>
      </c>
      <c r="N38" s="595"/>
      <c r="O38" s="595"/>
      <c r="P38" s="595"/>
      <c r="Q38" s="595"/>
      <c r="R38" s="595"/>
      <c r="S38" s="93"/>
      <c r="T38" s="186" t="str">
        <f>IF(T37="","",IF(MAX(T36:T37)&gt;VLOOKUP(G17,AD36:AE42,2),VLOOKUP(G17,AD36:AE42,2),MAX(T36:T37)))</f>
        <v/>
      </c>
      <c r="U38" s="142" t="s">
        <v>30</v>
      </c>
      <c r="V38" s="120"/>
      <c r="W38" s="101"/>
      <c r="X38" s="111"/>
      <c r="Y38" s="242" t="e">
        <f>MIN(Y36:Y37)</f>
        <v>#VALUE!</v>
      </c>
      <c r="Z38" s="253" t="s">
        <v>89</v>
      </c>
      <c r="AA38"/>
      <c r="AC38" s="248"/>
      <c r="AD38" s="251">
        <v>3</v>
      </c>
      <c r="AE38" s="447">
        <v>30</v>
      </c>
      <c r="AF38" s="447"/>
      <c r="AG38" s="246" t="s">
        <v>206</v>
      </c>
      <c r="AH38" s="244"/>
    </row>
    <row r="39" spans="2:34" s="111" customFormat="1" ht="5" customHeight="1">
      <c r="B39" s="131"/>
      <c r="C39" s="132"/>
      <c r="D39" s="132"/>
      <c r="E39" s="132"/>
      <c r="F39" s="132"/>
      <c r="G39" s="132"/>
      <c r="H39" s="132"/>
      <c r="I39" s="132"/>
      <c r="J39" s="132"/>
      <c r="K39" s="132"/>
      <c r="L39" s="132"/>
      <c r="M39" s="132"/>
      <c r="N39" s="132"/>
      <c r="O39" s="132"/>
      <c r="P39" s="132"/>
      <c r="Q39" s="132"/>
      <c r="R39" s="132"/>
      <c r="S39" s="132"/>
      <c r="T39" s="132"/>
      <c r="U39" s="132"/>
      <c r="V39" s="133"/>
      <c r="AD39" s="119"/>
      <c r="AE39" s="252"/>
      <c r="AF39" s="252"/>
      <c r="AG39" s="120"/>
      <c r="AH39" s="101"/>
    </row>
    <row r="40" spans="2:34" s="111" customFormat="1" ht="5" customHeight="1">
      <c r="AD40" s="119"/>
      <c r="AE40" s="252"/>
      <c r="AF40" s="252"/>
      <c r="AG40" s="120"/>
      <c r="AH40" s="101"/>
    </row>
    <row r="41" spans="2:34" ht="5" customHeight="1">
      <c r="B41" s="94"/>
      <c r="C41" s="197"/>
      <c r="D41" s="197"/>
      <c r="E41" s="198"/>
      <c r="F41" s="198"/>
      <c r="G41" s="199"/>
      <c r="H41" s="199"/>
      <c r="I41" s="199"/>
      <c r="J41" s="95"/>
      <c r="K41" s="95"/>
      <c r="L41" s="200"/>
      <c r="M41" s="200"/>
      <c r="N41" s="201"/>
      <c r="O41" s="201"/>
      <c r="P41" s="95"/>
      <c r="Q41" s="95"/>
      <c r="R41" s="95"/>
      <c r="S41" s="95"/>
      <c r="T41" s="202"/>
      <c r="U41" s="203"/>
      <c r="V41" s="123"/>
      <c r="W41" s="101"/>
      <c r="X41" s="111"/>
      <c r="Y41" s="111"/>
      <c r="AD41" s="99"/>
      <c r="AE41" s="252"/>
      <c r="AF41" s="252"/>
      <c r="AG41" s="102"/>
      <c r="AH41" s="101"/>
    </row>
    <row r="42" spans="2:34" ht="18.75" customHeight="1">
      <c r="B42" s="99"/>
      <c r="C42" s="174" t="s">
        <v>214</v>
      </c>
      <c r="D42" s="204"/>
      <c r="E42" s="175"/>
      <c r="F42" s="93"/>
      <c r="G42" s="163"/>
      <c r="H42" s="163"/>
      <c r="I42" s="163"/>
      <c r="K42" s="93"/>
      <c r="L42" s="308" t="s">
        <v>212</v>
      </c>
      <c r="M42" s="175"/>
      <c r="N42" s="449" t="s">
        <v>213</v>
      </c>
      <c r="O42" s="176"/>
      <c r="P42" s="308"/>
      <c r="Q42" s="633" t="s">
        <v>215</v>
      </c>
      <c r="R42" s="633"/>
      <c r="S42" s="117"/>
      <c r="T42" s="186" t="str">
        <f>T38</f>
        <v/>
      </c>
      <c r="U42" s="101" t="s">
        <v>30</v>
      </c>
      <c r="V42" s="120"/>
      <c r="X42" s="111"/>
      <c r="Y42" s="111"/>
      <c r="Z42" s="243"/>
      <c r="AD42" s="138">
        <v>4</v>
      </c>
      <c r="AE42" s="448">
        <v>8</v>
      </c>
      <c r="AF42" s="448"/>
      <c r="AG42" s="247" t="s">
        <v>207</v>
      </c>
      <c r="AH42" s="101"/>
    </row>
    <row r="43" spans="2:34" ht="6" customHeight="1">
      <c r="B43" s="99"/>
      <c r="C43" s="101"/>
      <c r="D43" s="204"/>
      <c r="E43" s="162"/>
      <c r="F43" s="162"/>
      <c r="G43" s="163"/>
      <c r="H43" s="163"/>
      <c r="I43" s="163"/>
      <c r="J43" s="93"/>
      <c r="K43" s="93"/>
      <c r="L43" s="175"/>
      <c r="M43" s="175"/>
      <c r="N43" s="176"/>
      <c r="O43" s="176"/>
      <c r="P43" s="93"/>
      <c r="Q43" s="93"/>
      <c r="R43" s="93"/>
      <c r="S43" s="93"/>
      <c r="T43" s="433"/>
      <c r="U43" s="142"/>
      <c r="V43" s="120"/>
      <c r="W43" s="101"/>
      <c r="X43" s="111"/>
      <c r="Y43" s="111"/>
      <c r="AH43" s="101"/>
    </row>
    <row r="44" spans="2:34" ht="18.75" customHeight="1">
      <c r="B44" s="99"/>
      <c r="C44" s="254" t="s">
        <v>210</v>
      </c>
      <c r="D44" s="101"/>
      <c r="E44" s="101"/>
      <c r="F44" s="265" t="s">
        <v>36</v>
      </c>
      <c r="G44" s="300"/>
      <c r="H44" s="208"/>
      <c r="I44" s="265" t="s">
        <v>37</v>
      </c>
      <c r="J44" s="301"/>
      <c r="K44" s="209"/>
      <c r="L44" s="153" t="s">
        <v>30</v>
      </c>
      <c r="M44" s="175"/>
      <c r="N44" s="451" t="s">
        <v>250</v>
      </c>
      <c r="O44" s="176"/>
      <c r="P44" s="93"/>
      <c r="Q44" s="93"/>
      <c r="R44" s="308"/>
      <c r="S44" s="93"/>
      <c r="T44" s="294"/>
      <c r="U44" s="175" t="s">
        <v>30</v>
      </c>
      <c r="V44" s="120"/>
      <c r="W44" s="101"/>
    </row>
    <row r="45" spans="2:34" ht="18.75" customHeight="1">
      <c r="B45" s="99"/>
      <c r="C45" s="254" t="s">
        <v>211</v>
      </c>
      <c r="D45" s="93"/>
      <c r="E45" s="93"/>
      <c r="F45" s="265" t="s">
        <v>36</v>
      </c>
      <c r="G45" s="300"/>
      <c r="H45" s="208"/>
      <c r="I45" s="265" t="s">
        <v>37</v>
      </c>
      <c r="J45" s="301"/>
      <c r="K45" s="209"/>
      <c r="L45" s="153" t="s">
        <v>30</v>
      </c>
      <c r="M45" s="175"/>
      <c r="N45" s="457" t="s">
        <v>252</v>
      </c>
      <c r="O45" s="176"/>
      <c r="P45" s="93"/>
      <c r="Q45" s="93"/>
      <c r="R45" s="308"/>
      <c r="S45" s="93"/>
      <c r="T45" s="93"/>
      <c r="U45" s="93"/>
      <c r="V45" s="120"/>
      <c r="W45" s="101"/>
    </row>
    <row r="46" spans="2:34" ht="4.25" customHeight="1">
      <c r="B46" s="99"/>
      <c r="C46" s="174"/>
      <c r="D46" s="162"/>
      <c r="E46" s="162"/>
      <c r="F46" s="162"/>
      <c r="G46" s="205"/>
      <c r="H46" s="163"/>
      <c r="I46" s="206"/>
      <c r="J46" s="205"/>
      <c r="K46" s="93"/>
      <c r="L46" s="175"/>
      <c r="M46" s="175"/>
      <c r="N46" s="176"/>
      <c r="O46" s="176"/>
      <c r="P46" s="93"/>
      <c r="Q46" s="93"/>
      <c r="R46" s="93"/>
      <c r="S46" s="93"/>
      <c r="T46" s="93"/>
      <c r="U46" s="101"/>
      <c r="V46" s="120"/>
      <c r="W46" s="101"/>
    </row>
    <row r="47" spans="2:34" ht="19.25" customHeight="1">
      <c r="B47" s="99"/>
      <c r="C47" s="175" t="s">
        <v>253</v>
      </c>
      <c r="D47" s="162"/>
      <c r="E47" s="162"/>
      <c r="F47" s="162"/>
      <c r="G47" s="163"/>
      <c r="H47" s="163"/>
      <c r="I47" s="93"/>
      <c r="J47" s="294"/>
      <c r="K47" s="93"/>
      <c r="L47" s="93" t="s">
        <v>33</v>
      </c>
      <c r="M47" s="175"/>
      <c r="N47" s="506" t="s">
        <v>251</v>
      </c>
      <c r="O47" s="176"/>
      <c r="P47" s="93"/>
      <c r="Q47" s="93"/>
      <c r="S47" s="93"/>
      <c r="T47" s="207" t="str">
        <f>IF(G17="","",IF(T22="","",T22))</f>
        <v/>
      </c>
      <c r="U47" s="101" t="s">
        <v>33</v>
      </c>
      <c r="V47" s="120"/>
      <c r="W47" s="101"/>
    </row>
    <row r="48" spans="2:34" s="111" customFormat="1" ht="6" customHeight="1" thickBot="1">
      <c r="B48" s="119"/>
      <c r="C48" s="101"/>
      <c r="D48" s="101"/>
      <c r="E48" s="101"/>
      <c r="F48" s="101"/>
      <c r="G48" s="101"/>
      <c r="H48" s="101"/>
      <c r="I48" s="101"/>
      <c r="J48" s="101"/>
      <c r="K48" s="101"/>
      <c r="L48" s="101"/>
      <c r="M48" s="101"/>
      <c r="N48" s="101"/>
      <c r="O48" s="101"/>
      <c r="P48" s="101"/>
      <c r="Q48" s="101"/>
      <c r="R48" s="101"/>
      <c r="S48" s="101"/>
      <c r="T48" s="101"/>
      <c r="U48" s="101"/>
      <c r="V48" s="177"/>
      <c r="AB48" s="98"/>
    </row>
    <row r="49" spans="2:46" s="270" customFormat="1" ht="20.5" customHeight="1" thickTop="1" thickBot="1">
      <c r="B49" s="266"/>
      <c r="C49" s="267"/>
      <c r="D49" s="450" t="s">
        <v>254</v>
      </c>
      <c r="E49" s="264"/>
      <c r="F49" s="264"/>
      <c r="G49" s="264"/>
      <c r="H49" s="264"/>
      <c r="I49" s="264"/>
      <c r="J49" s="264"/>
      <c r="K49" s="264"/>
      <c r="L49" s="264"/>
      <c r="M49" s="264"/>
      <c r="N49" s="269"/>
      <c r="O49" s="264"/>
      <c r="P49" s="264"/>
      <c r="Q49" s="264" t="s">
        <v>34</v>
      </c>
      <c r="R49" s="264"/>
      <c r="S49" s="264"/>
      <c r="T49" s="290" t="s">
        <v>35</v>
      </c>
      <c r="U49" s="267"/>
      <c r="V49" s="271"/>
      <c r="W49" s="267"/>
      <c r="AB49" s="98"/>
    </row>
    <row r="50" spans="2:46" ht="6" customHeight="1" thickTop="1">
      <c r="B50" s="138"/>
      <c r="C50" s="132"/>
      <c r="D50" s="169"/>
      <c r="E50" s="169"/>
      <c r="F50" s="169"/>
      <c r="G50" s="170"/>
      <c r="H50" s="170"/>
      <c r="I50" s="170"/>
      <c r="J50" s="139"/>
      <c r="K50" s="139"/>
      <c r="L50" s="171"/>
      <c r="M50" s="171"/>
      <c r="N50" s="172"/>
      <c r="O50" s="172"/>
      <c r="P50" s="139"/>
      <c r="Q50" s="132"/>
      <c r="R50" s="132"/>
      <c r="S50" s="132"/>
      <c r="T50" s="132"/>
      <c r="U50" s="139"/>
      <c r="V50" s="140"/>
      <c r="W50" s="93"/>
    </row>
    <row r="51" spans="2:46" ht="6" customHeight="1">
      <c r="B51" s="93"/>
      <c r="C51" s="101"/>
      <c r="D51" s="162"/>
      <c r="E51" s="162"/>
      <c r="F51" s="162"/>
      <c r="G51" s="163"/>
      <c r="H51" s="163"/>
      <c r="I51" s="163"/>
      <c r="J51" s="93"/>
      <c r="K51" s="93"/>
      <c r="L51" s="175"/>
      <c r="M51" s="175"/>
      <c r="N51" s="176"/>
      <c r="O51" s="176"/>
      <c r="P51" s="93"/>
      <c r="Q51" s="101"/>
      <c r="R51" s="101"/>
      <c r="S51" s="101"/>
      <c r="T51" s="101"/>
      <c r="U51" s="93"/>
      <c r="V51" s="93"/>
      <c r="W51" s="93"/>
    </row>
    <row r="52" spans="2:46" ht="6" customHeight="1">
      <c r="B52" s="94"/>
      <c r="C52" s="96"/>
      <c r="D52" s="198"/>
      <c r="E52" s="198"/>
      <c r="F52" s="198"/>
      <c r="G52" s="199"/>
      <c r="H52" s="199"/>
      <c r="I52" s="199"/>
      <c r="J52" s="95"/>
      <c r="K52" s="95"/>
      <c r="L52" s="200"/>
      <c r="M52" s="200"/>
      <c r="N52" s="201"/>
      <c r="O52" s="201"/>
      <c r="P52" s="95"/>
      <c r="Q52" s="96"/>
      <c r="R52" s="96"/>
      <c r="S52" s="96"/>
      <c r="T52" s="96"/>
      <c r="U52" s="95"/>
      <c r="V52" s="97"/>
      <c r="W52" s="93"/>
      <c r="Y52" s="270"/>
      <c r="AD52" s="270"/>
    </row>
    <row r="53" spans="2:46" ht="16.25" customHeight="1">
      <c r="B53" s="99"/>
      <c r="C53" s="174" t="s">
        <v>156</v>
      </c>
      <c r="D53" s="101"/>
      <c r="E53" s="101"/>
      <c r="F53" s="451" t="s">
        <v>255</v>
      </c>
      <c r="H53" s="175"/>
      <c r="K53" s="451"/>
      <c r="L53" s="451"/>
      <c r="M53" s="451"/>
      <c r="N53" s="537" t="s">
        <v>212</v>
      </c>
      <c r="O53" s="451"/>
      <c r="P53" s="455" t="str">
        <f>IF(L19="","",VLOOKUP(L19,C71:N94,12))</f>
        <v/>
      </c>
      <c r="Q53" s="633" t="s">
        <v>216</v>
      </c>
      <c r="R53" s="633"/>
      <c r="S53" s="117"/>
      <c r="T53" s="186" t="str">
        <f>IF(T42="","",T42-2)</f>
        <v/>
      </c>
      <c r="U53" s="101" t="s">
        <v>30</v>
      </c>
      <c r="V53" s="102"/>
    </row>
    <row r="54" spans="2:46" ht="4.25" customHeight="1">
      <c r="B54" s="99"/>
      <c r="C54" s="174"/>
      <c r="D54" s="101"/>
      <c r="E54" s="101"/>
      <c r="F54" s="452"/>
      <c r="G54" s="453"/>
      <c r="H54" s="153"/>
      <c r="I54" s="452"/>
      <c r="J54" s="175"/>
      <c r="K54" s="93"/>
      <c r="L54" s="93"/>
      <c r="M54" s="175"/>
      <c r="N54" s="175"/>
      <c r="O54" s="175"/>
      <c r="P54" s="308"/>
      <c r="Q54" s="456"/>
      <c r="R54" s="456"/>
      <c r="S54" s="117"/>
      <c r="T54" s="117"/>
      <c r="U54" s="101"/>
      <c r="V54" s="102"/>
    </row>
    <row r="55" spans="2:46" ht="16.25" customHeight="1">
      <c r="B55" s="99"/>
      <c r="C55" s="254" t="s">
        <v>218</v>
      </c>
      <c r="D55" s="93"/>
      <c r="E55" s="93"/>
      <c r="F55" s="265" t="s">
        <v>36</v>
      </c>
      <c r="G55" s="300"/>
      <c r="H55" s="208"/>
      <c r="I55" s="265" t="s">
        <v>37</v>
      </c>
      <c r="J55" s="301"/>
      <c r="K55" s="209"/>
      <c r="L55" s="153" t="s">
        <v>30</v>
      </c>
      <c r="M55" s="99"/>
      <c r="O55" s="101"/>
      <c r="P55" s="101"/>
      <c r="Q55" s="101"/>
      <c r="R55" s="101"/>
      <c r="S55" s="101"/>
      <c r="T55" s="101"/>
      <c r="U55" s="153"/>
      <c r="V55" s="102"/>
    </row>
    <row r="56" spans="2:46" ht="16.25" customHeight="1">
      <c r="B56" s="99"/>
      <c r="C56" s="254" t="s">
        <v>220</v>
      </c>
      <c r="D56" s="93"/>
      <c r="E56" s="93"/>
      <c r="F56" s="265" t="s">
        <v>36</v>
      </c>
      <c r="G56" s="300"/>
      <c r="H56" s="208"/>
      <c r="I56" s="265" t="s">
        <v>37</v>
      </c>
      <c r="J56" s="302"/>
      <c r="K56" s="209"/>
      <c r="L56" s="153" t="s">
        <v>30</v>
      </c>
      <c r="M56" s="99"/>
      <c r="N56" s="254"/>
      <c r="O56" s="101"/>
      <c r="P56" s="101"/>
      <c r="Q56" s="452"/>
      <c r="R56" s="458" t="s">
        <v>222</v>
      </c>
      <c r="S56" s="153"/>
      <c r="T56" s="459" t="str">
        <f>IF(P53="","",P53*0.1)</f>
        <v/>
      </c>
      <c r="U56" s="153" t="s">
        <v>30</v>
      </c>
      <c r="V56" s="102"/>
    </row>
    <row r="57" spans="2:46" ht="16.25" customHeight="1">
      <c r="B57" s="99"/>
      <c r="C57" s="254" t="s">
        <v>221</v>
      </c>
      <c r="D57" s="93"/>
      <c r="E57" s="93"/>
      <c r="F57" s="265" t="s">
        <v>36</v>
      </c>
      <c r="G57" s="300"/>
      <c r="H57" s="208"/>
      <c r="I57" s="265" t="s">
        <v>37</v>
      </c>
      <c r="J57" s="302"/>
      <c r="K57" s="209"/>
      <c r="L57" s="153" t="s">
        <v>30</v>
      </c>
      <c r="M57" s="99"/>
      <c r="N57" s="254"/>
      <c r="O57" s="101"/>
      <c r="P57" s="101"/>
      <c r="Q57" s="101"/>
      <c r="R57" s="462" t="s">
        <v>223</v>
      </c>
      <c r="S57" s="101"/>
      <c r="T57" s="101"/>
      <c r="U57" s="153"/>
      <c r="V57" s="102"/>
    </row>
    <row r="58" spans="2:46" ht="16.25" customHeight="1">
      <c r="B58" s="99"/>
      <c r="C58" s="254" t="s">
        <v>219</v>
      </c>
      <c r="D58" s="93"/>
      <c r="E58" s="93"/>
      <c r="F58" s="265" t="s">
        <v>36</v>
      </c>
      <c r="G58" s="300"/>
      <c r="H58" s="208"/>
      <c r="I58" s="265" t="s">
        <v>37</v>
      </c>
      <c r="J58" s="302"/>
      <c r="K58" s="209"/>
      <c r="L58" s="153" t="s">
        <v>30</v>
      </c>
      <c r="M58" s="99"/>
      <c r="N58" s="460"/>
      <c r="O58" s="101"/>
      <c r="P58" s="101"/>
      <c r="Q58" s="101"/>
      <c r="R58" s="458" t="s">
        <v>257</v>
      </c>
      <c r="S58" s="101"/>
      <c r="T58" s="301"/>
      <c r="U58" s="461" t="s">
        <v>30</v>
      </c>
      <c r="V58" s="102"/>
    </row>
    <row r="59" spans="2:46" ht="6" customHeight="1" thickBot="1">
      <c r="B59" s="99"/>
      <c r="D59" s="93"/>
      <c r="E59" s="93"/>
      <c r="F59" s="93"/>
      <c r="G59" s="93"/>
      <c r="H59" s="93"/>
      <c r="I59" s="93"/>
      <c r="J59" s="93"/>
      <c r="K59" s="93"/>
      <c r="L59" s="93"/>
      <c r="M59" s="93"/>
      <c r="N59" s="93"/>
      <c r="O59" s="93"/>
      <c r="P59" s="93"/>
      <c r="Q59" s="93"/>
      <c r="R59" s="93"/>
      <c r="S59" s="93"/>
      <c r="T59" s="93"/>
      <c r="U59" s="93"/>
      <c r="V59" s="102"/>
      <c r="W59" s="93"/>
    </row>
    <row r="60" spans="2:46" s="261" customFormat="1" ht="20.5" customHeight="1" thickTop="1" thickBot="1">
      <c r="B60" s="258"/>
      <c r="C60" s="259"/>
      <c r="D60" s="450" t="s">
        <v>256</v>
      </c>
      <c r="E60" s="260"/>
      <c r="F60" s="260"/>
      <c r="G60" s="260"/>
      <c r="H60" s="260"/>
      <c r="I60" s="260"/>
      <c r="J60" s="260"/>
      <c r="K60" s="260"/>
      <c r="L60" s="260"/>
      <c r="M60" s="260"/>
      <c r="N60" s="260"/>
      <c r="O60" s="260"/>
      <c r="P60" s="260"/>
      <c r="Q60" s="255" t="s">
        <v>34</v>
      </c>
      <c r="R60" s="260"/>
      <c r="S60" s="260"/>
      <c r="T60" s="256" t="s">
        <v>35</v>
      </c>
      <c r="U60" s="259"/>
      <c r="V60" s="262"/>
      <c r="W60" s="259"/>
      <c r="AB60" s="98"/>
      <c r="AP60" s="263"/>
      <c r="AQ60" s="263"/>
      <c r="AR60" s="263"/>
      <c r="AS60" s="263"/>
      <c r="AT60" s="263"/>
    </row>
    <row r="61" spans="2:46" ht="6" customHeight="1" thickTop="1">
      <c r="B61" s="138"/>
      <c r="C61" s="139"/>
      <c r="D61" s="139"/>
      <c r="E61" s="139"/>
      <c r="F61" s="139"/>
      <c r="G61" s="139"/>
      <c r="H61" s="139"/>
      <c r="I61" s="139"/>
      <c r="J61" s="139"/>
      <c r="K61" s="139"/>
      <c r="L61" s="139"/>
      <c r="M61" s="139"/>
      <c r="N61" s="139"/>
      <c r="O61" s="139"/>
      <c r="P61" s="139"/>
      <c r="Q61" s="139"/>
      <c r="R61" s="139"/>
      <c r="S61" s="139"/>
      <c r="T61" s="139"/>
      <c r="U61" s="139"/>
      <c r="V61" s="140"/>
      <c r="W61" s="111"/>
    </row>
    <row r="62" spans="2:46" s="111" customFormat="1" ht="5" customHeight="1">
      <c r="AB62" s="98"/>
      <c r="AP62" s="98"/>
      <c r="AQ62" s="98"/>
      <c r="AR62" s="98"/>
      <c r="AS62" s="98"/>
      <c r="AT62" s="98"/>
    </row>
    <row r="63" spans="2:46">
      <c r="B63" s="94"/>
      <c r="C63" s="291" t="s">
        <v>39</v>
      </c>
      <c r="D63" s="96"/>
      <c r="E63" s="96"/>
      <c r="F63" s="96"/>
      <c r="G63" s="96"/>
      <c r="H63" s="96"/>
      <c r="I63" s="96"/>
      <c r="J63" s="96"/>
      <c r="K63" s="96"/>
      <c r="L63" s="96"/>
      <c r="M63" s="96"/>
      <c r="N63" s="96"/>
      <c r="O63" s="96"/>
      <c r="P63" s="96"/>
      <c r="Q63" s="96"/>
      <c r="R63" s="96"/>
      <c r="S63" s="96"/>
      <c r="T63" s="96"/>
      <c r="U63" s="96"/>
      <c r="V63" s="123"/>
      <c r="W63" s="101"/>
      <c r="X63" s="93"/>
    </row>
    <row r="64" spans="2:46" ht="19.25" customHeight="1">
      <c r="B64" s="99"/>
      <c r="C64" s="590"/>
      <c r="D64" s="590"/>
      <c r="E64" s="590"/>
      <c r="F64" s="590"/>
      <c r="G64" s="590"/>
      <c r="H64" s="590"/>
      <c r="I64" s="590"/>
      <c r="J64" s="590"/>
      <c r="K64" s="590"/>
      <c r="L64" s="590"/>
      <c r="M64" s="93"/>
      <c r="N64" s="590"/>
      <c r="O64" s="590"/>
      <c r="P64" s="590"/>
      <c r="Q64" s="590"/>
      <c r="R64" s="590"/>
      <c r="S64" s="590"/>
      <c r="T64" s="590"/>
      <c r="U64" s="590"/>
      <c r="V64" s="296"/>
      <c r="W64" s="297"/>
      <c r="X64" s="93"/>
    </row>
    <row r="65" spans="2:24" ht="19.25" customHeight="1">
      <c r="B65" s="99"/>
      <c r="C65" s="590"/>
      <c r="D65" s="590"/>
      <c r="E65" s="590"/>
      <c r="F65" s="590"/>
      <c r="G65" s="590"/>
      <c r="H65" s="590"/>
      <c r="I65" s="590"/>
      <c r="J65" s="590"/>
      <c r="K65" s="590"/>
      <c r="L65" s="590"/>
      <c r="M65" s="93"/>
      <c r="N65" s="590"/>
      <c r="O65" s="590"/>
      <c r="P65" s="590"/>
      <c r="Q65" s="590"/>
      <c r="R65" s="590"/>
      <c r="S65" s="590"/>
      <c r="T65" s="590"/>
      <c r="U65" s="590"/>
      <c r="V65" s="298"/>
      <c r="W65" s="299"/>
      <c r="X65" s="93"/>
    </row>
    <row r="66" spans="2:24" ht="25.5" customHeight="1">
      <c r="B66" s="138"/>
      <c r="C66" s="139" t="s">
        <v>40</v>
      </c>
      <c r="D66" s="139"/>
      <c r="E66" s="139"/>
      <c r="F66" s="139"/>
      <c r="G66" s="139"/>
      <c r="H66" s="139"/>
      <c r="I66" s="210" t="s">
        <v>41</v>
      </c>
      <c r="J66" s="139"/>
      <c r="K66" s="139"/>
      <c r="L66" s="139"/>
      <c r="M66" s="139"/>
      <c r="N66" s="211" t="s">
        <v>42</v>
      </c>
      <c r="O66" s="139"/>
      <c r="P66" s="139"/>
      <c r="Q66" s="210"/>
      <c r="R66" s="210"/>
      <c r="S66" s="210"/>
      <c r="T66" s="139"/>
      <c r="U66" s="139"/>
      <c r="V66" s="140"/>
      <c r="W66" s="101"/>
      <c r="X66" s="93"/>
    </row>
    <row r="67" spans="2:24" ht="2.5" customHeight="1">
      <c r="B67" s="95"/>
      <c r="C67" s="95"/>
      <c r="D67" s="95"/>
      <c r="E67" s="95"/>
      <c r="F67" s="95"/>
      <c r="G67" s="95"/>
      <c r="H67" s="95"/>
      <c r="I67" s="212"/>
      <c r="J67" s="95"/>
      <c r="K67" s="95"/>
      <c r="L67" s="95"/>
      <c r="M67" s="95"/>
      <c r="N67" s="213"/>
      <c r="O67" s="95"/>
      <c r="P67" s="95"/>
      <c r="Q67" s="212"/>
      <c r="R67" s="212"/>
      <c r="S67" s="212"/>
      <c r="T67" s="95"/>
      <c r="U67" s="95"/>
      <c r="V67" s="95"/>
      <c r="W67" s="111"/>
    </row>
    <row r="68" spans="2:24" ht="15" customHeight="1">
      <c r="B68" s="93"/>
      <c r="C68" s="100" t="s">
        <v>240</v>
      </c>
      <c r="D68" s="93"/>
      <c r="E68" s="93"/>
      <c r="F68" s="93"/>
      <c r="G68" s="93"/>
      <c r="H68" s="93"/>
      <c r="I68" s="93"/>
      <c r="J68" s="93"/>
      <c r="K68" s="93"/>
      <c r="L68" s="93"/>
      <c r="M68" s="93"/>
      <c r="N68" s="93"/>
      <c r="O68" s="93"/>
      <c r="P68" s="93"/>
      <c r="Q68" s="93"/>
      <c r="R68" s="93"/>
      <c r="S68" s="93"/>
      <c r="T68" s="93"/>
      <c r="U68" s="101"/>
      <c r="V68" s="101"/>
      <c r="W68" s="111"/>
    </row>
    <row r="69" spans="2:24" ht="16.25" customHeight="1"/>
    <row r="70" spans="2:24" hidden="1">
      <c r="N70" s="454" t="s">
        <v>217</v>
      </c>
    </row>
    <row r="71" spans="2:24" ht="17" hidden="1" customHeight="1">
      <c r="C71" s="214">
        <v>20</v>
      </c>
      <c r="N71" s="98">
        <v>3</v>
      </c>
    </row>
    <row r="72" spans="2:24" ht="17" hidden="1" customHeight="1">
      <c r="C72" s="215">
        <v>25</v>
      </c>
      <c r="F72" s="98" t="s">
        <v>111</v>
      </c>
      <c r="J72" s="98" t="s">
        <v>113</v>
      </c>
      <c r="N72" s="98">
        <v>3</v>
      </c>
    </row>
    <row r="73" spans="2:24" ht="17" hidden="1" customHeight="1">
      <c r="C73" s="215">
        <v>32</v>
      </c>
      <c r="F73" s="216">
        <v>1</v>
      </c>
      <c r="J73" s="217" t="s">
        <v>112</v>
      </c>
      <c r="N73" s="98">
        <v>3</v>
      </c>
    </row>
    <row r="74" spans="2:24" ht="17" hidden="1" customHeight="1">
      <c r="C74" s="215">
        <v>40</v>
      </c>
      <c r="F74" s="216">
        <v>2</v>
      </c>
      <c r="N74" s="98">
        <v>3</v>
      </c>
    </row>
    <row r="75" spans="2:24" ht="17" hidden="1" customHeight="1">
      <c r="C75" s="215">
        <v>50</v>
      </c>
      <c r="F75" s="216">
        <v>3</v>
      </c>
      <c r="N75" s="98">
        <v>3</v>
      </c>
    </row>
    <row r="76" spans="2:24" ht="17" hidden="1" customHeight="1">
      <c r="C76" s="215">
        <v>63</v>
      </c>
      <c r="F76" s="216">
        <v>4</v>
      </c>
      <c r="N76" s="98">
        <v>3</v>
      </c>
    </row>
    <row r="77" spans="2:24" ht="17" hidden="1" customHeight="1">
      <c r="C77" s="215">
        <v>75</v>
      </c>
      <c r="N77" s="98">
        <v>3</v>
      </c>
    </row>
    <row r="78" spans="2:24" ht="17" hidden="1" customHeight="1">
      <c r="C78" s="215">
        <v>90</v>
      </c>
      <c r="N78" s="98">
        <v>3</v>
      </c>
    </row>
    <row r="79" spans="2:24" ht="17" hidden="1" customHeight="1">
      <c r="C79" s="215">
        <v>110</v>
      </c>
      <c r="N79" s="98">
        <v>3</v>
      </c>
    </row>
    <row r="80" spans="2:24" ht="17" hidden="1" customHeight="1">
      <c r="C80" s="215">
        <v>125</v>
      </c>
      <c r="N80" s="98">
        <v>3</v>
      </c>
    </row>
    <row r="81" spans="3:14" hidden="1">
      <c r="C81" s="215">
        <v>140</v>
      </c>
      <c r="N81" s="98">
        <v>3</v>
      </c>
    </row>
    <row r="82" spans="3:14" hidden="1">
      <c r="C82" s="215">
        <v>160</v>
      </c>
      <c r="N82" s="98">
        <v>6</v>
      </c>
    </row>
    <row r="83" spans="3:14" hidden="1">
      <c r="C83" s="215">
        <v>180</v>
      </c>
      <c r="N83" s="98">
        <v>6</v>
      </c>
    </row>
    <row r="84" spans="3:14" hidden="1">
      <c r="C84" s="215">
        <v>200</v>
      </c>
      <c r="N84" s="98">
        <v>6</v>
      </c>
    </row>
    <row r="85" spans="3:14" hidden="1">
      <c r="C85" s="215">
        <v>225</v>
      </c>
      <c r="N85" s="98">
        <v>6</v>
      </c>
    </row>
    <row r="86" spans="3:14" hidden="1">
      <c r="C86" s="215">
        <v>250</v>
      </c>
      <c r="N86" s="98">
        <v>6</v>
      </c>
    </row>
    <row r="87" spans="3:14" hidden="1">
      <c r="C87" s="215">
        <v>280</v>
      </c>
      <c r="N87" s="98">
        <v>6</v>
      </c>
    </row>
    <row r="88" spans="3:14" hidden="1">
      <c r="C88" s="215">
        <v>315</v>
      </c>
      <c r="N88" s="98">
        <v>6</v>
      </c>
    </row>
    <row r="89" spans="3:14" hidden="1">
      <c r="C89" s="215">
        <v>355</v>
      </c>
      <c r="N89" s="98">
        <v>6</v>
      </c>
    </row>
    <row r="90" spans="3:14" hidden="1">
      <c r="C90" s="215">
        <v>400</v>
      </c>
      <c r="N90" s="98">
        <v>6</v>
      </c>
    </row>
    <row r="91" spans="3:14" hidden="1">
      <c r="C91" s="215">
        <v>450</v>
      </c>
      <c r="N91" s="98">
        <v>12</v>
      </c>
    </row>
    <row r="92" spans="3:14" hidden="1">
      <c r="C92" s="215">
        <v>500</v>
      </c>
      <c r="N92" s="98">
        <v>12</v>
      </c>
    </row>
    <row r="93" spans="3:14" hidden="1">
      <c r="C93" s="215">
        <v>560</v>
      </c>
      <c r="N93" s="98">
        <v>12</v>
      </c>
    </row>
    <row r="94" spans="3:14" hidden="1">
      <c r="C94" s="218">
        <v>630</v>
      </c>
      <c r="N94" s="98">
        <v>12</v>
      </c>
    </row>
  </sheetData>
  <mergeCells count="25">
    <mergeCell ref="I17:O17"/>
    <mergeCell ref="Q53:R53"/>
    <mergeCell ref="K1:Q1"/>
    <mergeCell ref="I2:R4"/>
    <mergeCell ref="C9:U9"/>
    <mergeCell ref="C22:J22"/>
    <mergeCell ref="R6:T6"/>
    <mergeCell ref="G12:U12"/>
    <mergeCell ref="G13:U13"/>
    <mergeCell ref="C21:J21"/>
    <mergeCell ref="C5:H5"/>
    <mergeCell ref="C6:G6"/>
    <mergeCell ref="G14:U14"/>
    <mergeCell ref="G15:U15"/>
    <mergeCell ref="C19:J19"/>
    <mergeCell ref="C20:J20"/>
    <mergeCell ref="C65:L65"/>
    <mergeCell ref="N65:U65"/>
    <mergeCell ref="R28:V28"/>
    <mergeCell ref="C31:P31"/>
    <mergeCell ref="Q31:U31"/>
    <mergeCell ref="M38:R38"/>
    <mergeCell ref="Q42:R42"/>
    <mergeCell ref="C64:L64"/>
    <mergeCell ref="N64:U64"/>
  </mergeCells>
  <phoneticPr fontId="8" type="noConversion"/>
  <conditionalFormatting sqref="I17">
    <cfRule type="expression" dxfId="14" priority="1" stopIfTrue="1">
      <formula>$G$17=""</formula>
    </cfRule>
    <cfRule type="expression" dxfId="13" priority="2" stopIfTrue="1">
      <formula>$G$17&lt;1</formula>
    </cfRule>
    <cfRule type="expression" dxfId="12" priority="3" stopIfTrue="1">
      <formula>$G$17&gt;4</formula>
    </cfRule>
  </conditionalFormatting>
  <conditionalFormatting sqref="C31:P31">
    <cfRule type="cellIs" dxfId="11" priority="8" stopIfTrue="1" operator="greaterThan">
      <formula>""</formula>
    </cfRule>
  </conditionalFormatting>
  <conditionalFormatting sqref="T30">
    <cfRule type="cellIs" dxfId="10" priority="9" stopIfTrue="1" operator="greaterThan">
      <formula>$P$19</formula>
    </cfRule>
  </conditionalFormatting>
  <conditionalFormatting sqref="Q31:U31">
    <cfRule type="expression" dxfId="9" priority="10" stopIfTrue="1">
      <formula>T30=""</formula>
    </cfRule>
    <cfRule type="expression" dxfId="8" priority="11" stopIfTrue="1">
      <formula>T30&lt;=T27</formula>
    </cfRule>
    <cfRule type="expression" dxfId="7" priority="12" stopIfTrue="1">
      <formula>$T$30&gt;$P$19</formula>
    </cfRule>
  </conditionalFormatting>
  <conditionalFormatting sqref="J28">
    <cfRule type="expression" dxfId="6" priority="13" stopIfTrue="1">
      <formula>Y30=2</formula>
    </cfRule>
  </conditionalFormatting>
  <conditionalFormatting sqref="L28">
    <cfRule type="expression" dxfId="5" priority="14" stopIfTrue="1">
      <formula>Y30=2</formula>
    </cfRule>
  </conditionalFormatting>
  <conditionalFormatting sqref="R28:T28 V28">
    <cfRule type="expression" dxfId="4" priority="15" stopIfTrue="1">
      <formula>Y30=0</formula>
    </cfRule>
    <cfRule type="expression" dxfId="3" priority="16" stopIfTrue="1">
      <formula>Y30=2</formula>
    </cfRule>
    <cfRule type="expression" priority="17" stopIfTrue="1">
      <formula>T27=""</formula>
    </cfRule>
  </conditionalFormatting>
  <conditionalFormatting sqref="C22:J22">
    <cfRule type="expression" dxfId="2" priority="4" stopIfTrue="1">
      <formula>$Y$22&gt;20000</formula>
    </cfRule>
  </conditionalFormatting>
  <conditionalFormatting sqref="U28">
    <cfRule type="expression" dxfId="1" priority="21" stopIfTrue="1">
      <formula>#REF!=0</formula>
    </cfRule>
    <cfRule type="expression" dxfId="0" priority="22" stopIfTrue="1">
      <formula>#REF!=2</formula>
    </cfRule>
    <cfRule type="expression" priority="23" stopIfTrue="1">
      <formula>W27=""</formula>
    </cfRule>
  </conditionalFormatting>
  <dataValidations count="4">
    <dataValidation operator="greaterThan" allowBlank="1" showErrorMessage="1" error="Wert zu hoch" sqref="T30" xr:uid="{00000000-0002-0000-0600-000000000000}"/>
    <dataValidation type="list" allowBlank="1" showInputMessage="1" showErrorMessage="1" sqref="L28 J28" xr:uid="{00000000-0002-0000-0600-000001000000}">
      <formula1>$J$73:$J$74</formula1>
    </dataValidation>
    <dataValidation type="list" allowBlank="1" showInputMessage="1" showErrorMessage="1" sqref="G17" xr:uid="{00000000-0002-0000-0600-000002000000}">
      <formula1>$F$73:$F$76</formula1>
    </dataValidation>
    <dataValidation type="list" allowBlank="1" showInputMessage="1" showErrorMessage="1" sqref="L19:L21" xr:uid="{00000000-0002-0000-0600-000003000000}">
      <formula1>dn</formula1>
    </dataValidation>
  </dataValidations>
  <pageMargins left="0.79000000000000015" right="0.79000000000000015" top="0.39000000000000007" bottom="0.39000000000000007" header="0.2" footer="0.24000000000000002"/>
  <pageSetup paperSize="9" scale="85" orientation="portrait" verticalDpi="300" r:id="rId1"/>
  <headerFooter>
    <oddFooter xml:space="preserve">&amp;CGeschäftsstelle VKR  Schachenallee 29C CH-5000 Aarau
Tel. +41 (0)62 834 00 60 www.vkr.ch  info@vkr.ch
&amp;R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5"/>
  <sheetViews>
    <sheetView showGridLines="0" zoomScale="90" zoomScaleNormal="90" zoomScalePageLayoutView="120" workbookViewId="0">
      <pane ySplit="9" topLeftCell="A10" activePane="bottomLeft" state="frozen"/>
      <selection activeCell="U2" sqref="U2"/>
      <selection pane="bottomLeft" activeCell="E60" sqref="E60"/>
    </sheetView>
  </sheetViews>
  <sheetFormatPr baseColWidth="10" defaultRowHeight="12.5"/>
  <cols>
    <col min="1" max="1" width="0.453125" customWidth="1"/>
    <col min="2" max="2" width="2.1796875" customWidth="1"/>
    <col min="3" max="3" width="7.453125" customWidth="1"/>
    <col min="4" max="7" width="20.7265625" customWidth="1"/>
    <col min="8" max="8" width="1" customWidth="1"/>
  </cols>
  <sheetData>
    <row r="1" spans="1:8" s="26" customFormat="1" ht="18" customHeight="1">
      <c r="A1" s="51"/>
      <c r="B1" s="73"/>
      <c r="C1" s="29"/>
      <c r="D1" s="29"/>
      <c r="E1" s="576" t="s">
        <v>175</v>
      </c>
      <c r="F1" s="576"/>
      <c r="G1" s="503" t="s">
        <v>242</v>
      </c>
      <c r="H1" s="386"/>
    </row>
    <row r="2" spans="1:8" s="26" customFormat="1" ht="18" customHeight="1">
      <c r="A2" s="321"/>
      <c r="B2" s="322"/>
      <c r="C2" s="27"/>
      <c r="D2" s="27"/>
      <c r="E2" s="573" t="s">
        <v>188</v>
      </c>
      <c r="F2" s="573"/>
      <c r="G2" s="336"/>
      <c r="H2" s="387"/>
    </row>
    <row r="3" spans="1:8" s="26" customFormat="1" ht="18" customHeight="1">
      <c r="A3" s="321"/>
      <c r="B3" s="322"/>
      <c r="C3" s="27"/>
      <c r="D3" s="27"/>
      <c r="E3" s="573"/>
      <c r="F3" s="573"/>
      <c r="G3" s="336"/>
      <c r="H3" s="387"/>
    </row>
    <row r="4" spans="1:8" s="26" customFormat="1" ht="18" customHeight="1">
      <c r="A4" s="32"/>
      <c r="B4" s="40"/>
      <c r="C4" s="27"/>
      <c r="D4" s="27"/>
      <c r="E4" s="573"/>
      <c r="F4" s="573"/>
      <c r="G4" s="336"/>
      <c r="H4" s="387"/>
    </row>
    <row r="5" spans="1:8" s="26" customFormat="1" ht="18" customHeight="1">
      <c r="A5" s="32"/>
      <c r="B5" s="40"/>
      <c r="C5" s="574" t="s">
        <v>186</v>
      </c>
      <c r="D5" s="574"/>
      <c r="E5" s="573"/>
      <c r="F5" s="573"/>
      <c r="G5" s="380"/>
      <c r="H5" s="389"/>
    </row>
    <row r="6" spans="1:8" s="26" customFormat="1" ht="18" customHeight="1">
      <c r="A6" s="32"/>
      <c r="B6" s="40"/>
      <c r="C6" s="575" t="s">
        <v>187</v>
      </c>
      <c r="D6" s="575"/>
      <c r="E6" s="384"/>
      <c r="F6" s="384"/>
      <c r="G6" s="384"/>
      <c r="H6" s="390"/>
    </row>
    <row r="7" spans="1:8" s="26" customFormat="1" ht="8.25" customHeight="1">
      <c r="A7" s="34"/>
      <c r="B7" s="54"/>
      <c r="C7" s="335"/>
      <c r="D7" s="335"/>
      <c r="E7" s="335"/>
      <c r="F7" s="335"/>
      <c r="G7" s="335"/>
      <c r="H7" s="339"/>
    </row>
    <row r="8" spans="1:8">
      <c r="A8" s="26"/>
      <c r="B8" s="26"/>
      <c r="C8" s="26"/>
      <c r="D8" s="26"/>
      <c r="E8" s="26"/>
      <c r="F8" s="26"/>
      <c r="G8" s="26"/>
      <c r="H8" s="27"/>
    </row>
    <row r="9" spans="1:8" ht="17.5">
      <c r="A9" s="49"/>
      <c r="B9" s="635" t="s">
        <v>71</v>
      </c>
      <c r="C9" s="635"/>
      <c r="D9" s="635"/>
      <c r="E9" s="635"/>
      <c r="F9" s="635"/>
      <c r="G9" s="635"/>
      <c r="H9" s="68"/>
    </row>
    <row r="10" spans="1:8" ht="9" customHeight="1"/>
    <row r="11" spans="1:8">
      <c r="A11" s="45"/>
      <c r="B11" s="41"/>
      <c r="C11" s="41"/>
      <c r="D11" s="41"/>
      <c r="E11" s="86"/>
      <c r="F11" s="41"/>
      <c r="G11" s="41"/>
      <c r="H11" s="46"/>
    </row>
    <row r="12" spans="1:8">
      <c r="A12" s="37"/>
      <c r="B12" s="24"/>
      <c r="C12" s="24"/>
      <c r="D12" s="24"/>
      <c r="E12" s="347"/>
      <c r="F12" s="24"/>
      <c r="G12" s="24"/>
      <c r="H12" s="38"/>
    </row>
    <row r="13" spans="1:8" ht="14">
      <c r="A13" s="87"/>
      <c r="B13" s="88"/>
      <c r="C13" s="89"/>
      <c r="D13" s="89"/>
      <c r="E13" s="89"/>
      <c r="F13" s="89"/>
      <c r="G13" s="89"/>
      <c r="H13" s="90"/>
    </row>
    <row r="14" spans="1:8">
      <c r="A14" s="37"/>
      <c r="B14" s="24"/>
      <c r="C14" s="24"/>
      <c r="D14" s="24"/>
      <c r="E14" s="24"/>
      <c r="F14" s="24"/>
      <c r="G14" s="24"/>
      <c r="H14" s="38"/>
    </row>
    <row r="15" spans="1:8" ht="16">
      <c r="A15" s="87"/>
      <c r="B15" s="91" t="s">
        <v>74</v>
      </c>
      <c r="C15" s="89"/>
      <c r="D15" s="89" t="s">
        <v>67</v>
      </c>
      <c r="E15" s="89"/>
      <c r="F15" s="89"/>
      <c r="G15" s="89"/>
      <c r="H15" s="90"/>
    </row>
    <row r="16" spans="1:8" ht="14">
      <c r="A16" s="87"/>
      <c r="B16" s="89" t="s">
        <v>56</v>
      </c>
      <c r="C16" s="89"/>
      <c r="D16" s="89" t="s">
        <v>68</v>
      </c>
      <c r="E16" s="89"/>
      <c r="F16" s="89"/>
      <c r="G16" s="89"/>
      <c r="H16" s="90"/>
    </row>
    <row r="17" spans="1:8" ht="16">
      <c r="A17" s="87"/>
      <c r="B17" s="89" t="s">
        <v>177</v>
      </c>
      <c r="C17" s="89"/>
      <c r="D17" s="89" t="s">
        <v>57</v>
      </c>
      <c r="E17" s="89"/>
      <c r="F17" s="89"/>
      <c r="G17" s="89"/>
      <c r="H17" s="90"/>
    </row>
    <row r="18" spans="1:8" ht="14">
      <c r="A18" s="87"/>
      <c r="B18" s="89" t="s">
        <v>70</v>
      </c>
      <c r="C18" s="89"/>
      <c r="D18" s="89" t="s">
        <v>69</v>
      </c>
      <c r="E18" s="89"/>
      <c r="F18" s="89"/>
      <c r="G18" s="89"/>
      <c r="H18" s="90"/>
    </row>
    <row r="19" spans="1:8" ht="16">
      <c r="A19" s="87"/>
      <c r="B19" s="91" t="s">
        <v>75</v>
      </c>
      <c r="C19" s="89"/>
      <c r="D19" s="89" t="s">
        <v>66</v>
      </c>
      <c r="E19" s="89"/>
      <c r="F19" s="89"/>
      <c r="G19" s="89"/>
      <c r="H19" s="90"/>
    </row>
    <row r="20" spans="1:8" ht="17.5">
      <c r="A20" s="87"/>
      <c r="B20" s="89" t="s">
        <v>76</v>
      </c>
      <c r="C20" s="89"/>
      <c r="D20" s="89" t="s">
        <v>77</v>
      </c>
      <c r="E20" s="89"/>
      <c r="F20" s="89"/>
      <c r="G20" s="89"/>
      <c r="H20" s="90"/>
    </row>
    <row r="21" spans="1:8" ht="17.5">
      <c r="A21" s="87"/>
      <c r="B21" s="89" t="s">
        <v>78</v>
      </c>
      <c r="C21" s="89"/>
      <c r="D21" s="89" t="s">
        <v>178</v>
      </c>
      <c r="E21" s="89"/>
      <c r="F21" s="89"/>
      <c r="G21" s="89"/>
      <c r="H21" s="90"/>
    </row>
    <row r="22" spans="1:8" ht="14">
      <c r="A22" s="87"/>
      <c r="B22" s="89" t="s">
        <v>58</v>
      </c>
      <c r="C22" s="89"/>
      <c r="D22" s="89" t="s">
        <v>119</v>
      </c>
      <c r="E22" s="89"/>
      <c r="F22" s="89"/>
      <c r="G22" s="89"/>
      <c r="H22" s="90"/>
    </row>
    <row r="23" spans="1:8">
      <c r="A23" s="37"/>
      <c r="B23" s="30"/>
      <c r="C23" s="30"/>
      <c r="D23" s="30"/>
      <c r="E23" s="30"/>
      <c r="F23" s="30"/>
      <c r="G23" s="30"/>
      <c r="H23" s="38"/>
    </row>
    <row r="24" spans="1:8" ht="6" customHeight="1">
      <c r="A24" s="37"/>
      <c r="B24" s="24"/>
      <c r="C24" s="24"/>
      <c r="D24" s="24"/>
      <c r="E24" s="24"/>
      <c r="F24" s="24"/>
      <c r="G24" s="24"/>
      <c r="H24" s="38"/>
    </row>
    <row r="25" spans="1:8" ht="17.5" thickBot="1">
      <c r="A25" s="37"/>
      <c r="B25" s="230" t="s">
        <v>120</v>
      </c>
      <c r="C25" s="24"/>
      <c r="D25" s="24"/>
      <c r="E25" s="24"/>
      <c r="F25" s="24"/>
      <c r="G25" s="24"/>
      <c r="H25" s="38"/>
    </row>
    <row r="26" spans="1:8" ht="13.5" hidden="1" thickBot="1">
      <c r="A26" s="37"/>
      <c r="B26" s="43"/>
      <c r="C26" s="92">
        <v>1</v>
      </c>
      <c r="D26" s="92">
        <v>2</v>
      </c>
      <c r="E26" s="92">
        <v>3</v>
      </c>
      <c r="F26" s="92">
        <v>4</v>
      </c>
      <c r="G26" s="92">
        <v>5</v>
      </c>
      <c r="H26" s="38"/>
    </row>
    <row r="27" spans="1:8" ht="14" hidden="1" thickBot="1">
      <c r="A27" s="37"/>
      <c r="C27" t="s">
        <v>72</v>
      </c>
      <c r="D27" s="221">
        <v>2.2000000000000002</v>
      </c>
      <c r="E27" s="221">
        <v>3.6</v>
      </c>
      <c r="F27" s="221">
        <v>2</v>
      </c>
      <c r="G27" s="221">
        <v>3.2</v>
      </c>
      <c r="H27" s="38"/>
    </row>
    <row r="28" spans="1:8" ht="13" hidden="1" thickBot="1">
      <c r="A28" s="37"/>
      <c r="C28" t="s">
        <v>73</v>
      </c>
      <c r="D28" s="221">
        <v>800</v>
      </c>
      <c r="E28" s="221">
        <v>800</v>
      </c>
      <c r="F28" s="221">
        <v>1200</v>
      </c>
      <c r="G28" s="221">
        <v>1200</v>
      </c>
      <c r="H28" s="38"/>
    </row>
    <row r="29" spans="1:8" ht="15">
      <c r="A29" s="37"/>
      <c r="B29" s="56"/>
      <c r="C29" s="348" t="s">
        <v>179</v>
      </c>
      <c r="D29" s="231" t="s">
        <v>153</v>
      </c>
      <c r="E29" s="522" t="s">
        <v>153</v>
      </c>
      <c r="F29" s="525" t="s">
        <v>264</v>
      </c>
      <c r="G29" s="526" t="s">
        <v>264</v>
      </c>
      <c r="H29" s="38"/>
    </row>
    <row r="30" spans="1:8" ht="13">
      <c r="A30" s="37"/>
      <c r="B30" s="67"/>
      <c r="C30" s="349" t="s">
        <v>180</v>
      </c>
      <c r="D30" s="232" t="s">
        <v>155</v>
      </c>
      <c r="E30" s="523" t="s">
        <v>154</v>
      </c>
      <c r="F30" s="527" t="s">
        <v>263</v>
      </c>
      <c r="G30" s="528" t="s">
        <v>265</v>
      </c>
      <c r="H30" s="38"/>
    </row>
    <row r="31" spans="1:8" ht="7" customHeight="1" thickBot="1">
      <c r="A31" s="37"/>
      <c r="B31" s="233"/>
      <c r="C31" s="234"/>
      <c r="D31" s="235"/>
      <c r="E31" s="524"/>
      <c r="F31" s="529"/>
      <c r="G31" s="530"/>
      <c r="H31" s="38"/>
    </row>
    <row r="32" spans="1:8" ht="6" customHeight="1" thickBot="1">
      <c r="A32" s="37"/>
      <c r="B32" s="24"/>
      <c r="C32" s="24"/>
      <c r="D32" s="25"/>
      <c r="E32" s="25"/>
      <c r="H32" s="38"/>
    </row>
    <row r="33" spans="1:8" ht="5.25" customHeight="1">
      <c r="A33" s="37"/>
      <c r="B33" s="57"/>
      <c r="C33" s="236"/>
      <c r="D33" s="480"/>
      <c r="E33" s="66"/>
      <c r="F33" s="480"/>
      <c r="G33" s="66"/>
      <c r="H33" s="38"/>
    </row>
    <row r="34" spans="1:8" ht="19.5" customHeight="1">
      <c r="A34" s="222"/>
      <c r="B34" s="237"/>
      <c r="C34" s="238">
        <v>32</v>
      </c>
      <c r="D34" s="481">
        <v>1.38</v>
      </c>
      <c r="E34" s="429">
        <v>1.28</v>
      </c>
      <c r="F34" s="531">
        <v>1.29</v>
      </c>
      <c r="G34" s="531">
        <v>0.98</v>
      </c>
      <c r="H34" s="224"/>
    </row>
    <row r="35" spans="1:8" ht="19.5" customHeight="1">
      <c r="A35" s="222"/>
      <c r="B35" s="225"/>
      <c r="C35" s="228">
        <v>40</v>
      </c>
      <c r="D35" s="482">
        <v>2.2999999999999998</v>
      </c>
      <c r="E35" s="425">
        <v>1.95</v>
      </c>
      <c r="F35" s="532">
        <v>1.96</v>
      </c>
      <c r="G35" s="532">
        <v>1.54</v>
      </c>
      <c r="H35" s="224"/>
    </row>
    <row r="36" spans="1:8" ht="19.5" customHeight="1">
      <c r="A36" s="222"/>
      <c r="B36" s="223"/>
      <c r="C36" s="227">
        <v>50</v>
      </c>
      <c r="D36" s="483">
        <v>3.64</v>
      </c>
      <c r="E36" s="426">
        <v>3.1</v>
      </c>
      <c r="F36" s="533">
        <v>3.12</v>
      </c>
      <c r="G36" s="533">
        <v>2.41</v>
      </c>
      <c r="H36" s="224"/>
    </row>
    <row r="37" spans="1:8" ht="19.5" customHeight="1">
      <c r="A37" s="222"/>
      <c r="B37" s="225"/>
      <c r="C37" s="228">
        <v>63</v>
      </c>
      <c r="D37" s="482">
        <v>5.78</v>
      </c>
      <c r="E37" s="425">
        <v>4.95</v>
      </c>
      <c r="F37" s="532">
        <v>4.9800000000000004</v>
      </c>
      <c r="G37" s="532">
        <v>3.94</v>
      </c>
      <c r="H37" s="224"/>
    </row>
    <row r="38" spans="1:8" ht="19.5" customHeight="1">
      <c r="A38" s="222"/>
      <c r="B38" s="223"/>
      <c r="C38" s="227">
        <v>75</v>
      </c>
      <c r="D38" s="483">
        <v>8.3000000000000007</v>
      </c>
      <c r="E38" s="426">
        <v>7.22</v>
      </c>
      <c r="F38" s="533">
        <v>7.28</v>
      </c>
      <c r="G38" s="533">
        <v>5.53</v>
      </c>
      <c r="H38" s="224"/>
    </row>
    <row r="39" spans="1:8" ht="19.5" customHeight="1">
      <c r="A39" s="222"/>
      <c r="B39" s="225"/>
      <c r="C39" s="228">
        <v>90</v>
      </c>
      <c r="D39" s="484">
        <v>12.01</v>
      </c>
      <c r="E39" s="427">
        <v>10.35</v>
      </c>
      <c r="F39" s="534">
        <v>10.43</v>
      </c>
      <c r="G39" s="532">
        <v>8.07</v>
      </c>
      <c r="H39" s="224"/>
    </row>
    <row r="40" spans="1:8" ht="19.5" customHeight="1">
      <c r="A40" s="222"/>
      <c r="B40" s="223"/>
      <c r="C40" s="227">
        <v>110</v>
      </c>
      <c r="D40" s="485">
        <v>18.02</v>
      </c>
      <c r="E40" s="428">
        <v>15.57</v>
      </c>
      <c r="F40" s="535">
        <v>15.7</v>
      </c>
      <c r="G40" s="535">
        <v>11.98</v>
      </c>
      <c r="H40" s="224"/>
    </row>
    <row r="41" spans="1:8" ht="19.5" customHeight="1">
      <c r="A41" s="222"/>
      <c r="B41" s="225"/>
      <c r="C41" s="228">
        <v>125</v>
      </c>
      <c r="D41" s="484">
        <v>23.76</v>
      </c>
      <c r="E41" s="427">
        <v>20.04</v>
      </c>
      <c r="F41" s="534">
        <v>20.2</v>
      </c>
      <c r="G41" s="534">
        <v>15.61</v>
      </c>
      <c r="H41" s="224"/>
    </row>
    <row r="42" spans="1:8" ht="19.5" customHeight="1">
      <c r="A42" s="222"/>
      <c r="B42" s="223"/>
      <c r="C42" s="227">
        <v>140</v>
      </c>
      <c r="D42" s="485">
        <v>29.81</v>
      </c>
      <c r="E42" s="428">
        <v>25.39</v>
      </c>
      <c r="F42" s="535">
        <v>25.6</v>
      </c>
      <c r="G42" s="535">
        <v>19.5</v>
      </c>
      <c r="H42" s="224"/>
    </row>
    <row r="43" spans="1:8" ht="19.5" customHeight="1">
      <c r="A43" s="222"/>
      <c r="B43" s="225"/>
      <c r="C43" s="228">
        <v>160</v>
      </c>
      <c r="D43" s="484">
        <v>38.93</v>
      </c>
      <c r="E43" s="427">
        <v>32.9</v>
      </c>
      <c r="F43" s="534">
        <v>33.17</v>
      </c>
      <c r="G43" s="534">
        <v>25.61</v>
      </c>
      <c r="H43" s="224"/>
    </row>
    <row r="44" spans="1:8" ht="19.5" customHeight="1">
      <c r="A44" s="222"/>
      <c r="B44" s="223"/>
      <c r="C44" s="227">
        <v>180</v>
      </c>
      <c r="D44" s="485">
        <v>49.26</v>
      </c>
      <c r="E44" s="428">
        <v>41.79</v>
      </c>
      <c r="F44" s="535">
        <v>42.13</v>
      </c>
      <c r="G44" s="535">
        <v>32.549999999999997</v>
      </c>
      <c r="H44" s="224"/>
    </row>
    <row r="45" spans="1:8" ht="19.5" customHeight="1">
      <c r="A45" s="222"/>
      <c r="B45" s="225"/>
      <c r="C45" s="228">
        <v>200</v>
      </c>
      <c r="D45" s="484">
        <v>60.81</v>
      </c>
      <c r="E45" s="427">
        <v>51.74</v>
      </c>
      <c r="F45" s="534">
        <v>52.17</v>
      </c>
      <c r="G45" s="534">
        <v>40.01</v>
      </c>
      <c r="H45" s="224"/>
    </row>
    <row r="46" spans="1:8" ht="19.5" customHeight="1">
      <c r="A46" s="222"/>
      <c r="B46" s="223"/>
      <c r="C46" s="227">
        <v>225</v>
      </c>
      <c r="D46" s="485">
        <v>76.959999999999994</v>
      </c>
      <c r="E46" s="428">
        <v>65.41</v>
      </c>
      <c r="F46" s="535">
        <v>65.959999999999994</v>
      </c>
      <c r="G46" s="535">
        <v>50.77</v>
      </c>
      <c r="H46" s="224"/>
    </row>
    <row r="47" spans="1:8" ht="19.5" customHeight="1">
      <c r="A47" s="222"/>
      <c r="B47" s="225"/>
      <c r="C47" s="228">
        <v>250</v>
      </c>
      <c r="D47" s="484">
        <v>95.9</v>
      </c>
      <c r="E47" s="427">
        <v>81.27</v>
      </c>
      <c r="F47" s="534">
        <v>81.95</v>
      </c>
      <c r="G47" s="534">
        <v>62.8</v>
      </c>
      <c r="H47" s="224"/>
    </row>
    <row r="48" spans="1:8" ht="19.5" customHeight="1">
      <c r="A48" s="222"/>
      <c r="B48" s="223"/>
      <c r="C48" s="227">
        <v>280</v>
      </c>
      <c r="D48" s="485">
        <v>120.17</v>
      </c>
      <c r="E48" s="428">
        <v>102.17</v>
      </c>
      <c r="F48" s="535">
        <v>103.04</v>
      </c>
      <c r="G48" s="535">
        <v>78.849999999999994</v>
      </c>
      <c r="H48" s="224"/>
    </row>
    <row r="49" spans="1:8" ht="19.5" customHeight="1">
      <c r="A49" s="222"/>
      <c r="B49" s="225"/>
      <c r="C49" s="228">
        <v>315</v>
      </c>
      <c r="D49" s="484">
        <v>151.94</v>
      </c>
      <c r="E49" s="427">
        <v>129.22</v>
      </c>
      <c r="F49" s="534">
        <v>130.31</v>
      </c>
      <c r="G49" s="534">
        <v>99.79</v>
      </c>
      <c r="H49" s="224"/>
    </row>
    <row r="50" spans="1:8" ht="19.5" customHeight="1">
      <c r="A50" s="222"/>
      <c r="B50" s="223"/>
      <c r="C50" s="227">
        <v>355</v>
      </c>
      <c r="D50" s="485">
        <v>192.81</v>
      </c>
      <c r="E50" s="428">
        <v>164.48</v>
      </c>
      <c r="F50" s="535">
        <v>165.88</v>
      </c>
      <c r="G50" s="535">
        <v>127.21</v>
      </c>
      <c r="H50" s="224"/>
    </row>
    <row r="51" spans="1:8" ht="19.5" customHeight="1" thickBot="1">
      <c r="A51" s="222"/>
      <c r="B51" s="225"/>
      <c r="C51" s="228">
        <v>400</v>
      </c>
      <c r="D51" s="484">
        <v>246.02</v>
      </c>
      <c r="E51" s="427">
        <v>208.76</v>
      </c>
      <c r="F51" s="536">
        <v>210.54</v>
      </c>
      <c r="G51" s="536">
        <v>161.25</v>
      </c>
      <c r="H51" s="224"/>
    </row>
    <row r="52" spans="1:8" ht="19.5" customHeight="1">
      <c r="A52" s="222"/>
      <c r="B52" s="223"/>
      <c r="C52" s="227">
        <v>450</v>
      </c>
      <c r="D52" s="486">
        <v>315</v>
      </c>
      <c r="E52" s="487">
        <v>267</v>
      </c>
      <c r="H52" s="224"/>
    </row>
    <row r="53" spans="1:8" ht="19.5" customHeight="1">
      <c r="A53" s="222"/>
      <c r="B53" s="225"/>
      <c r="C53" s="228">
        <v>500</v>
      </c>
      <c r="D53" s="488">
        <v>384</v>
      </c>
      <c r="E53" s="489">
        <v>325</v>
      </c>
      <c r="H53" s="224"/>
    </row>
    <row r="54" spans="1:8" ht="19.5" customHeight="1">
      <c r="A54" s="222"/>
      <c r="B54" s="223"/>
      <c r="C54" s="227">
        <v>560</v>
      </c>
      <c r="D54" s="486">
        <v>488</v>
      </c>
      <c r="E54" s="487">
        <v>415</v>
      </c>
      <c r="H54" s="224"/>
    </row>
    <row r="55" spans="1:8" ht="19.5" customHeight="1" thickBot="1">
      <c r="A55" s="222"/>
      <c r="B55" s="226"/>
      <c r="C55" s="229">
        <v>630</v>
      </c>
      <c r="D55" s="490">
        <v>616</v>
      </c>
      <c r="E55" s="491">
        <v>524</v>
      </c>
      <c r="H55" s="224"/>
    </row>
    <row r="56" spans="1:8" ht="19.5" customHeight="1">
      <c r="A56" s="222"/>
      <c r="B56" s="470"/>
      <c r="C56" s="492"/>
      <c r="D56" s="493"/>
      <c r="E56" s="494"/>
      <c r="F56" s="494"/>
      <c r="G56" s="495"/>
      <c r="H56" s="224"/>
    </row>
    <row r="57" spans="1:8" ht="19.5" customHeight="1">
      <c r="A57" s="49"/>
      <c r="B57" s="635" t="s">
        <v>233</v>
      </c>
      <c r="C57" s="635"/>
      <c r="D57" s="635"/>
      <c r="E57" s="635"/>
      <c r="F57" s="635"/>
      <c r="G57" s="635"/>
      <c r="H57" s="68"/>
    </row>
    <row r="58" spans="1:8" ht="10" customHeight="1" thickBot="1">
      <c r="A58" s="557"/>
      <c r="B58" s="558"/>
      <c r="C58" s="559"/>
      <c r="D58" s="560"/>
      <c r="E58" s="561"/>
      <c r="F58" s="561"/>
      <c r="G58" s="562"/>
      <c r="H58" s="563"/>
    </row>
    <row r="59" spans="1:8" ht="19.5" customHeight="1" thickBot="1">
      <c r="A59" s="222"/>
      <c r="B59" s="24"/>
      <c r="C59" s="507"/>
      <c r="D59" s="556" t="s">
        <v>258</v>
      </c>
      <c r="E59" s="556"/>
      <c r="F59" s="553" t="s">
        <v>48</v>
      </c>
      <c r="G59" s="554" t="s">
        <v>79</v>
      </c>
      <c r="H59" s="224"/>
    </row>
    <row r="60" spans="1:8" ht="19.5" customHeight="1">
      <c r="A60" s="222"/>
      <c r="B60" s="24"/>
      <c r="C60" s="538">
        <v>1</v>
      </c>
      <c r="D60" s="539" t="s">
        <v>261</v>
      </c>
      <c r="E60" s="540"/>
      <c r="F60" s="540">
        <v>16</v>
      </c>
      <c r="G60" s="541">
        <v>3.2</v>
      </c>
      <c r="H60" s="224"/>
    </row>
    <row r="61" spans="1:8" ht="19.5" customHeight="1">
      <c r="A61" s="222"/>
      <c r="B61" s="24"/>
      <c r="C61" s="542">
        <v>2</v>
      </c>
      <c r="D61" s="555" t="s">
        <v>183</v>
      </c>
      <c r="E61" s="543"/>
      <c r="F61" s="543">
        <v>10</v>
      </c>
      <c r="G61" s="544">
        <v>2</v>
      </c>
      <c r="H61" s="224"/>
    </row>
    <row r="62" spans="1:8" ht="19.5" customHeight="1">
      <c r="A62" s="222"/>
      <c r="B62" s="24"/>
      <c r="C62" s="545">
        <v>3</v>
      </c>
      <c r="D62" s="546" t="s">
        <v>259</v>
      </c>
      <c r="E62" s="547"/>
      <c r="F62" s="547">
        <v>12.5</v>
      </c>
      <c r="G62" s="548">
        <v>2.2000000000000002</v>
      </c>
      <c r="H62" s="224"/>
    </row>
    <row r="63" spans="1:8" ht="19.5" customHeight="1" thickBot="1">
      <c r="A63" s="222"/>
      <c r="B63" s="24"/>
      <c r="C63" s="549">
        <v>4</v>
      </c>
      <c r="D63" s="550" t="s">
        <v>260</v>
      </c>
      <c r="E63" s="551"/>
      <c r="F63" s="551">
        <v>16</v>
      </c>
      <c r="G63" s="552">
        <v>3.6</v>
      </c>
      <c r="H63" s="224"/>
    </row>
    <row r="64" spans="1:8">
      <c r="A64" s="47"/>
      <c r="B64" s="30"/>
      <c r="C64" s="30"/>
      <c r="D64" s="30"/>
      <c r="E64" s="30"/>
      <c r="F64" s="30"/>
      <c r="G64" s="30"/>
      <c r="H64" s="48"/>
    </row>
    <row r="65" spans="3:3">
      <c r="C65" s="2" t="s">
        <v>240</v>
      </c>
    </row>
  </sheetData>
  <mergeCells count="6">
    <mergeCell ref="B57:G57"/>
    <mergeCell ref="E1:F1"/>
    <mergeCell ref="E2:F5"/>
    <mergeCell ref="B9:G9"/>
    <mergeCell ref="C5:D5"/>
    <mergeCell ref="C6:D6"/>
  </mergeCells>
  <phoneticPr fontId="0" type="noConversion"/>
  <pageMargins left="0.78740157480314965" right="0.78740157480314965" top="0.39370078740157483" bottom="0.39370078740157483" header="0.19685039370078741" footer="0.23622047244094491"/>
  <pageSetup paperSize="9" scale="75" orientation="portrait" r:id="rId1"/>
  <headerFooter>
    <oddFooter xml:space="preserve">&amp;CGeschäftsstelle VKR  Schachenallee 29C CH-5000 Aarau
Tel. +41 (0)62 834 00 60 www.vkr.ch  info@vkr.ch
&amp;R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44"/>
  <sheetViews>
    <sheetView showGridLines="0" zoomScale="120" zoomScaleNormal="120" zoomScalePageLayoutView="120" workbookViewId="0">
      <pane ySplit="9" topLeftCell="A10" activePane="bottomLeft" state="frozen"/>
      <selection activeCell="AF21" sqref="AF21"/>
      <selection pane="bottomLeft" activeCell="Y1" sqref="Y1:AL1048576"/>
    </sheetView>
  </sheetViews>
  <sheetFormatPr baseColWidth="10" defaultRowHeight="12.5"/>
  <cols>
    <col min="1" max="1" width="1.26953125" customWidth="1"/>
    <col min="2" max="2" width="4.26953125" bestFit="1" customWidth="1"/>
    <col min="3" max="4" width="8.1796875" customWidth="1"/>
    <col min="5" max="5" width="4.453125" customWidth="1"/>
    <col min="6" max="8" width="7.81640625" customWidth="1"/>
    <col min="9" max="9" width="4.453125" customWidth="1"/>
    <col min="10" max="11" width="7.81640625" customWidth="1"/>
    <col min="12" max="12" width="8.453125" customWidth="1"/>
    <col min="13" max="13" width="4.453125" customWidth="1"/>
    <col min="14" max="16" width="7.81640625" customWidth="1"/>
    <col min="17" max="17" width="4.453125" customWidth="1"/>
    <col min="18" max="20" width="7.81640625" customWidth="1"/>
    <col min="21" max="21" width="2.81640625" customWidth="1"/>
    <col min="22" max="22" width="4" customWidth="1"/>
    <col min="23" max="23" width="0.453125" customWidth="1"/>
    <col min="24" max="24" width="0.7265625" customWidth="1"/>
    <col min="25" max="25" width="3.7265625" hidden="1" customWidth="1"/>
    <col min="26" max="27" width="8.7265625" hidden="1" customWidth="1"/>
    <col min="28" max="28" width="3.7265625" hidden="1" customWidth="1"/>
    <col min="29" max="30" width="8.7265625" hidden="1" customWidth="1"/>
    <col min="31" max="31" width="3.7265625" hidden="1" customWidth="1"/>
    <col min="32" max="33" width="8.7265625" hidden="1" customWidth="1"/>
    <col min="34" max="34" width="3.7265625" hidden="1" customWidth="1"/>
    <col min="35" max="36" width="8.7265625" hidden="1" customWidth="1"/>
    <col min="37" max="37" width="3.7265625" hidden="1" customWidth="1"/>
    <col min="38" max="38" width="4.26953125" hidden="1" customWidth="1"/>
  </cols>
  <sheetData>
    <row r="1" spans="1:38" s="26" customFormat="1" ht="18" customHeight="1">
      <c r="A1" s="39"/>
      <c r="B1" s="29"/>
      <c r="C1" s="29"/>
      <c r="D1" s="29"/>
      <c r="E1" s="29"/>
      <c r="F1" s="29"/>
      <c r="G1" s="342"/>
      <c r="H1" s="73"/>
      <c r="I1" s="576" t="s">
        <v>175</v>
      </c>
      <c r="J1" s="576"/>
      <c r="K1" s="576"/>
      <c r="L1" s="576"/>
      <c r="M1" s="576"/>
      <c r="N1" s="576"/>
      <c r="O1" s="576"/>
      <c r="P1" s="576"/>
      <c r="Q1" s="576"/>
      <c r="R1" s="576"/>
      <c r="S1" s="52"/>
      <c r="T1" s="52"/>
      <c r="U1" s="52"/>
      <c r="V1" s="351" t="s">
        <v>241</v>
      </c>
      <c r="W1" s="364"/>
      <c r="X1" s="325"/>
      <c r="Z1"/>
      <c r="AA1" s="328"/>
    </row>
    <row r="2" spans="1:38" s="26" customFormat="1" ht="18" customHeight="1">
      <c r="A2" s="32"/>
      <c r="B2" s="27"/>
      <c r="C2" s="27"/>
      <c r="D2" s="27"/>
      <c r="E2" s="27"/>
      <c r="F2" s="27"/>
      <c r="G2" s="340"/>
      <c r="H2" s="322"/>
      <c r="I2" s="573" t="s">
        <v>188</v>
      </c>
      <c r="J2" s="573"/>
      <c r="K2" s="573"/>
      <c r="L2" s="573"/>
      <c r="M2" s="573"/>
      <c r="N2" s="573"/>
      <c r="O2" s="573"/>
      <c r="P2" s="573"/>
      <c r="Q2" s="573"/>
      <c r="R2" s="573"/>
      <c r="S2" s="324"/>
      <c r="T2" s="324"/>
      <c r="U2" s="324"/>
      <c r="V2" s="324"/>
      <c r="W2" s="365"/>
      <c r="X2" s="325"/>
      <c r="Z2"/>
      <c r="AA2" s="329"/>
    </row>
    <row r="3" spans="1:38" s="26" customFormat="1" ht="18" customHeight="1">
      <c r="A3" s="32"/>
      <c r="B3" s="27"/>
      <c r="C3" s="27"/>
      <c r="D3" s="27"/>
      <c r="E3" s="27"/>
      <c r="F3" s="27"/>
      <c r="G3" s="340"/>
      <c r="H3" s="322"/>
      <c r="I3" s="573"/>
      <c r="J3" s="573"/>
      <c r="K3" s="573"/>
      <c r="L3" s="573"/>
      <c r="M3" s="573"/>
      <c r="N3" s="573"/>
      <c r="O3" s="573"/>
      <c r="P3" s="573"/>
      <c r="Q3" s="573"/>
      <c r="R3" s="573"/>
      <c r="S3" s="324"/>
      <c r="T3" s="324"/>
      <c r="U3" s="324"/>
      <c r="V3" s="324"/>
      <c r="W3" s="365"/>
      <c r="X3" s="325"/>
      <c r="Z3"/>
      <c r="AA3" s="329"/>
    </row>
    <row r="4" spans="1:38" s="26" customFormat="1" ht="18" customHeight="1">
      <c r="A4" s="32"/>
      <c r="B4" s="27"/>
      <c r="C4" s="27"/>
      <c r="D4" s="27"/>
      <c r="E4" s="27"/>
      <c r="F4" s="27"/>
      <c r="G4" s="27"/>
      <c r="H4" s="40"/>
      <c r="I4" s="573"/>
      <c r="J4" s="573"/>
      <c r="K4" s="573"/>
      <c r="L4" s="573"/>
      <c r="M4" s="573"/>
      <c r="N4" s="573"/>
      <c r="O4" s="573"/>
      <c r="P4" s="573"/>
      <c r="Q4" s="573"/>
      <c r="R4" s="573"/>
      <c r="S4" s="27"/>
      <c r="T4" s="27"/>
      <c r="U4" s="27"/>
      <c r="V4" s="24"/>
      <c r="W4" s="33"/>
      <c r="X4" s="27"/>
      <c r="AA4" s="329"/>
    </row>
    <row r="5" spans="1:38" s="26" customFormat="1" ht="18" customHeight="1">
      <c r="A5" s="32"/>
      <c r="B5" s="380" t="s">
        <v>186</v>
      </c>
      <c r="C5" s="380"/>
      <c r="D5" s="380"/>
      <c r="E5" s="380"/>
      <c r="F5" s="380"/>
      <c r="G5" s="380"/>
      <c r="H5" s="336"/>
      <c r="I5" s="336"/>
      <c r="J5" s="336"/>
      <c r="K5" s="336"/>
      <c r="L5" s="336"/>
      <c r="M5" s="336"/>
      <c r="N5" s="336"/>
      <c r="O5" s="336"/>
      <c r="P5" s="336"/>
      <c r="Q5" s="336"/>
      <c r="R5" s="336"/>
      <c r="S5" s="27"/>
      <c r="T5" s="27"/>
      <c r="U5" s="27"/>
      <c r="V5" s="24"/>
      <c r="W5" s="33"/>
      <c r="X5" s="27"/>
      <c r="AA5" s="329"/>
    </row>
    <row r="6" spans="1:38" s="26" customFormat="1" ht="18" customHeight="1">
      <c r="A6" s="32"/>
      <c r="B6" s="384" t="s">
        <v>187</v>
      </c>
      <c r="C6" s="384"/>
      <c r="D6" s="384"/>
      <c r="E6" s="384"/>
      <c r="F6" s="384"/>
      <c r="G6" s="384"/>
      <c r="H6" s="336"/>
      <c r="I6" s="336"/>
      <c r="J6" s="336"/>
      <c r="K6" s="336"/>
      <c r="L6" s="336"/>
      <c r="M6" s="336"/>
      <c r="N6" s="336"/>
      <c r="O6" s="336"/>
      <c r="P6" s="336"/>
      <c r="Q6" s="336"/>
      <c r="R6" s="336"/>
      <c r="S6" s="27"/>
      <c r="T6" s="350"/>
      <c r="U6" s="27"/>
      <c r="V6" s="24"/>
      <c r="W6" s="33"/>
      <c r="X6" s="27"/>
      <c r="AA6" s="329"/>
    </row>
    <row r="7" spans="1:38" s="26" customFormat="1" ht="8.25" customHeight="1">
      <c r="A7" s="34"/>
      <c r="B7" s="31"/>
      <c r="C7" s="31"/>
      <c r="D7" s="31"/>
      <c r="E7" s="31"/>
      <c r="F7" s="31"/>
      <c r="G7" s="31"/>
      <c r="H7" s="54"/>
      <c r="I7" s="335"/>
      <c r="J7" s="335"/>
      <c r="K7" s="335"/>
      <c r="L7" s="335"/>
      <c r="M7" s="335"/>
      <c r="N7" s="335"/>
      <c r="O7" s="335"/>
      <c r="P7" s="335"/>
      <c r="Q7" s="335"/>
      <c r="R7" s="335"/>
      <c r="S7" s="335"/>
      <c r="T7" s="335"/>
      <c r="U7" s="335"/>
      <c r="V7" s="335"/>
      <c r="W7" s="339"/>
      <c r="X7" s="27"/>
    </row>
    <row r="8" spans="1:38" s="26" customFormat="1" ht="9" customHeight="1">
      <c r="H8" s="27"/>
      <c r="I8" s="27"/>
      <c r="J8" s="27"/>
      <c r="K8" s="27"/>
      <c r="L8" s="27"/>
      <c r="M8" s="27"/>
      <c r="N8" s="27"/>
      <c r="O8" s="27"/>
      <c r="P8" s="27"/>
      <c r="Q8" s="27"/>
      <c r="R8" s="27"/>
      <c r="S8" s="27"/>
      <c r="U8" s="27"/>
      <c r="V8" s="27"/>
      <c r="W8"/>
      <c r="X8" s="27"/>
    </row>
    <row r="9" spans="1:38" ht="15.5">
      <c r="A9" s="49"/>
      <c r="B9" s="635" t="s">
        <v>262</v>
      </c>
      <c r="C9" s="635"/>
      <c r="D9" s="635"/>
      <c r="E9" s="635"/>
      <c r="F9" s="635"/>
      <c r="G9" s="635"/>
      <c r="H9" s="635"/>
      <c r="I9" s="635"/>
      <c r="J9" s="635"/>
      <c r="K9" s="635"/>
      <c r="L9" s="635"/>
      <c r="M9" s="635"/>
      <c r="N9" s="635"/>
      <c r="O9" s="635"/>
      <c r="P9" s="635"/>
      <c r="Q9" s="635"/>
      <c r="R9" s="635"/>
      <c r="S9" s="635"/>
      <c r="T9" s="635"/>
      <c r="U9" s="635"/>
      <c r="V9" s="635"/>
      <c r="W9" s="65"/>
      <c r="Z9" s="463" t="s">
        <v>275</v>
      </c>
      <c r="AA9" s="310"/>
      <c r="AB9" s="310"/>
      <c r="AC9" s="310"/>
      <c r="AD9" s="310"/>
      <c r="AE9" s="310"/>
      <c r="AF9" s="366"/>
      <c r="AG9" s="310"/>
      <c r="AH9" s="310"/>
      <c r="AI9" s="310"/>
      <c r="AJ9" s="68"/>
    </row>
    <row r="10" spans="1:38" ht="16" thickBot="1">
      <c r="A10" s="45"/>
      <c r="B10" s="82"/>
      <c r="C10" s="82"/>
      <c r="D10" s="82"/>
      <c r="E10" s="41"/>
      <c r="F10" s="41"/>
      <c r="G10" s="41"/>
      <c r="H10" s="41"/>
      <c r="I10" s="83"/>
      <c r="J10" s="83"/>
      <c r="K10" s="83"/>
      <c r="L10" s="83"/>
      <c r="M10" s="83"/>
      <c r="N10" s="83"/>
      <c r="O10" s="83"/>
      <c r="P10" s="83"/>
      <c r="Q10" s="83"/>
      <c r="R10" s="83"/>
      <c r="S10" s="83"/>
      <c r="T10" s="83"/>
      <c r="U10" s="83"/>
      <c r="V10" s="83"/>
      <c r="W10" s="84"/>
    </row>
    <row r="11" spans="1:38" ht="18" customHeight="1" thickBot="1">
      <c r="A11" s="37"/>
      <c r="B11" s="408" t="s">
        <v>194</v>
      </c>
      <c r="C11" s="406"/>
      <c r="D11" s="407"/>
      <c r="E11" s="24"/>
      <c r="F11" s="64" t="s">
        <v>181</v>
      </c>
      <c r="G11" s="59"/>
      <c r="H11" s="60"/>
      <c r="I11" s="24"/>
      <c r="J11" s="64" t="s">
        <v>59</v>
      </c>
      <c r="K11" s="59"/>
      <c r="L11" s="60"/>
      <c r="M11" s="24"/>
      <c r="N11" s="64" t="s">
        <v>60</v>
      </c>
      <c r="O11" s="59"/>
      <c r="P11" s="60"/>
      <c r="Q11" s="24"/>
      <c r="R11" s="64" t="s">
        <v>61</v>
      </c>
      <c r="S11" s="59"/>
      <c r="T11" s="60"/>
      <c r="U11" s="24"/>
      <c r="V11" s="24"/>
      <c r="W11" s="38"/>
      <c r="Z11" s="64" t="s">
        <v>181</v>
      </c>
      <c r="AA11" s="59"/>
      <c r="AC11" s="64" t="s">
        <v>59</v>
      </c>
      <c r="AD11" s="59"/>
      <c r="AF11" s="64" t="s">
        <v>60</v>
      </c>
      <c r="AG11" s="59"/>
      <c r="AI11" s="64" t="s">
        <v>61</v>
      </c>
      <c r="AJ11" s="59"/>
    </row>
    <row r="12" spans="1:38" ht="19.5" customHeight="1" thickBot="1">
      <c r="A12" s="37"/>
      <c r="B12" s="469" t="s">
        <v>179</v>
      </c>
      <c r="C12" s="404" t="s">
        <v>190</v>
      </c>
      <c r="D12" s="405" t="s">
        <v>191</v>
      </c>
      <c r="E12" s="24"/>
      <c r="F12" s="61" t="s">
        <v>192</v>
      </c>
      <c r="G12" s="62" t="s">
        <v>193</v>
      </c>
      <c r="H12" s="63" t="s">
        <v>62</v>
      </c>
      <c r="I12" s="24"/>
      <c r="J12" s="61" t="s">
        <v>192</v>
      </c>
      <c r="K12" s="62" t="s">
        <v>193</v>
      </c>
      <c r="L12" s="63" t="s">
        <v>62</v>
      </c>
      <c r="M12" s="24"/>
      <c r="N12" s="61" t="s">
        <v>192</v>
      </c>
      <c r="O12" s="62" t="s">
        <v>193</v>
      </c>
      <c r="P12" s="63" t="s">
        <v>62</v>
      </c>
      <c r="Q12" s="24"/>
      <c r="R12" s="61" t="s">
        <v>192</v>
      </c>
      <c r="S12" s="62" t="s">
        <v>193</v>
      </c>
      <c r="T12" s="63" t="s">
        <v>62</v>
      </c>
      <c r="U12" s="24"/>
      <c r="V12" s="370" t="s">
        <v>179</v>
      </c>
      <c r="W12" s="38"/>
      <c r="Z12" s="368" t="s">
        <v>273</v>
      </c>
      <c r="AA12" s="369" t="s">
        <v>274</v>
      </c>
      <c r="AC12" s="368" t="s">
        <v>273</v>
      </c>
      <c r="AD12" s="369" t="s">
        <v>274</v>
      </c>
      <c r="AF12" s="368" t="s">
        <v>273</v>
      </c>
      <c r="AG12" s="369" t="s">
        <v>274</v>
      </c>
      <c r="AI12" s="368" t="s">
        <v>273</v>
      </c>
      <c r="AJ12" s="369" t="s">
        <v>274</v>
      </c>
      <c r="AL12" s="370" t="s">
        <v>179</v>
      </c>
    </row>
    <row r="13" spans="1:38" ht="19.5" customHeight="1">
      <c r="A13" s="37"/>
      <c r="B13" s="464">
        <v>20</v>
      </c>
      <c r="C13" s="3">
        <f>B13</f>
        <v>20</v>
      </c>
      <c r="D13" s="412">
        <v>20.3</v>
      </c>
      <c r="E13" s="24"/>
      <c r="F13" s="352" t="s">
        <v>63</v>
      </c>
      <c r="G13" s="352" t="s">
        <v>63</v>
      </c>
      <c r="H13" s="353" t="s">
        <v>63</v>
      </c>
      <c r="I13" s="70"/>
      <c r="J13" s="352" t="s">
        <v>63</v>
      </c>
      <c r="K13" s="352" t="s">
        <v>63</v>
      </c>
      <c r="L13" s="353" t="s">
        <v>63</v>
      </c>
      <c r="M13" s="473" t="s">
        <v>185</v>
      </c>
      <c r="N13" s="3">
        <v>2</v>
      </c>
      <c r="O13" s="478">
        <v>2.2999999999999998</v>
      </c>
      <c r="P13" s="5">
        <v>0.11799999999999999</v>
      </c>
      <c r="Q13" s="70"/>
      <c r="R13" s="3">
        <v>3</v>
      </c>
      <c r="S13" s="4">
        <v>3.4</v>
      </c>
      <c r="T13" s="5">
        <v>0.16400000000000001</v>
      </c>
      <c r="U13" s="70"/>
      <c r="V13" s="371">
        <v>20</v>
      </c>
      <c r="W13" s="38"/>
      <c r="AF13" s="3">
        <f>N13</f>
        <v>2</v>
      </c>
      <c r="AG13" s="409">
        <f>$C13-(2*AF13)</f>
        <v>16</v>
      </c>
      <c r="AI13" s="3">
        <f>R13</f>
        <v>3</v>
      </c>
      <c r="AJ13" s="409">
        <f>$C13-(2*AI13)</f>
        <v>14</v>
      </c>
      <c r="AL13" s="371">
        <v>20</v>
      </c>
    </row>
    <row r="14" spans="1:38" ht="19.5" customHeight="1" thickBot="1">
      <c r="A14" s="37"/>
      <c r="B14" s="465">
        <v>25</v>
      </c>
      <c r="C14" s="417">
        <f t="shared" ref="C14:C36" si="0">B14</f>
        <v>25</v>
      </c>
      <c r="D14" s="413">
        <v>25.3</v>
      </c>
      <c r="E14" s="24"/>
      <c r="F14" s="352" t="s">
        <v>63</v>
      </c>
      <c r="G14" s="352" t="s">
        <v>63</v>
      </c>
      <c r="H14" s="353" t="s">
        <v>63</v>
      </c>
      <c r="I14" s="70"/>
      <c r="J14" s="352" t="s">
        <v>63</v>
      </c>
      <c r="K14" s="352" t="s">
        <v>63</v>
      </c>
      <c r="L14" s="353" t="s">
        <v>63</v>
      </c>
      <c r="M14" s="473" t="s">
        <v>185</v>
      </c>
      <c r="N14" s="6">
        <v>2.2999999999999998</v>
      </c>
      <c r="O14" s="475">
        <v>2.7</v>
      </c>
      <c r="P14" s="8">
        <v>0.17299999999999999</v>
      </c>
      <c r="Q14" s="70"/>
      <c r="R14" s="9">
        <v>3.5</v>
      </c>
      <c r="S14" s="7">
        <v>4</v>
      </c>
      <c r="T14" s="8">
        <v>0.24299999999999999</v>
      </c>
      <c r="U14" s="70"/>
      <c r="V14" s="372">
        <v>25</v>
      </c>
      <c r="W14" s="38"/>
      <c r="AF14" s="6">
        <f t="shared" ref="AF14:AF36" si="1">N14</f>
        <v>2.2999999999999998</v>
      </c>
      <c r="AG14" s="410">
        <f t="shared" ref="AG14:AG36" si="2">$C14-(2*AF14)</f>
        <v>20.399999999999999</v>
      </c>
      <c r="AI14" s="6">
        <f t="shared" ref="AI14:AI33" si="3">R14</f>
        <v>3.5</v>
      </c>
      <c r="AJ14" s="410">
        <f t="shared" ref="AJ14:AJ33" si="4">$C14-(2*AI14)</f>
        <v>18</v>
      </c>
      <c r="AL14" s="372">
        <v>25</v>
      </c>
    </row>
    <row r="15" spans="1:38" ht="19.5" customHeight="1">
      <c r="A15" s="37"/>
      <c r="B15" s="466">
        <v>32</v>
      </c>
      <c r="C15" s="418">
        <f t="shared" si="0"/>
        <v>32</v>
      </c>
      <c r="D15" s="414">
        <v>32.299999999999997</v>
      </c>
      <c r="E15" s="24"/>
      <c r="F15" s="352" t="s">
        <v>63</v>
      </c>
      <c r="G15" s="352" t="s">
        <v>63</v>
      </c>
      <c r="H15" s="353" t="s">
        <v>63</v>
      </c>
      <c r="I15" s="473" t="s">
        <v>185</v>
      </c>
      <c r="J15" s="3">
        <v>2</v>
      </c>
      <c r="K15" s="474">
        <v>2.2999999999999998</v>
      </c>
      <c r="L15" s="354">
        <v>0.19800000000000001</v>
      </c>
      <c r="M15" s="476" t="s">
        <v>185</v>
      </c>
      <c r="N15" s="424">
        <v>3</v>
      </c>
      <c r="O15" s="479">
        <v>3.4</v>
      </c>
      <c r="P15" s="11">
        <v>0.28199999999999997</v>
      </c>
      <c r="Q15" s="70"/>
      <c r="R15" s="12">
        <v>4.4000000000000004</v>
      </c>
      <c r="S15" s="10">
        <v>5</v>
      </c>
      <c r="T15" s="11">
        <v>0.39</v>
      </c>
      <c r="U15" s="70"/>
      <c r="V15" s="373">
        <v>32</v>
      </c>
      <c r="W15" s="38"/>
      <c r="AC15" s="3">
        <f>J15</f>
        <v>2</v>
      </c>
      <c r="AD15" s="409">
        <f>$C15-(2*AC15)</f>
        <v>28</v>
      </c>
      <c r="AF15" s="424">
        <f t="shared" si="1"/>
        <v>3</v>
      </c>
      <c r="AG15" s="411">
        <f t="shared" si="2"/>
        <v>26</v>
      </c>
      <c r="AI15" s="424">
        <f t="shared" si="3"/>
        <v>4.4000000000000004</v>
      </c>
      <c r="AJ15" s="411">
        <f t="shared" si="4"/>
        <v>23.2</v>
      </c>
      <c r="AL15" s="373">
        <v>32</v>
      </c>
    </row>
    <row r="16" spans="1:38" ht="19.5" customHeight="1" thickBot="1">
      <c r="A16" s="37"/>
      <c r="B16" s="465">
        <v>40</v>
      </c>
      <c r="C16" s="417">
        <f t="shared" si="0"/>
        <v>40</v>
      </c>
      <c r="D16" s="413">
        <v>40.4</v>
      </c>
      <c r="E16" s="24"/>
      <c r="F16" s="352" t="s">
        <v>63</v>
      </c>
      <c r="G16" s="352" t="s">
        <v>63</v>
      </c>
      <c r="H16" s="353" t="s">
        <v>63</v>
      </c>
      <c r="I16" s="473" t="s">
        <v>185</v>
      </c>
      <c r="J16" s="6">
        <v>2.4</v>
      </c>
      <c r="K16" s="475">
        <v>2.8</v>
      </c>
      <c r="L16" s="8">
        <v>0.29899999999999999</v>
      </c>
      <c r="M16" s="70"/>
      <c r="N16" s="6">
        <v>3.7</v>
      </c>
      <c r="O16" s="7">
        <v>4.2</v>
      </c>
      <c r="P16" s="8">
        <v>0.434</v>
      </c>
      <c r="Q16" s="70"/>
      <c r="R16" s="9">
        <v>5.5</v>
      </c>
      <c r="S16" s="7">
        <v>6.2</v>
      </c>
      <c r="T16" s="8">
        <v>0.60699999999999998</v>
      </c>
      <c r="U16" s="70"/>
      <c r="V16" s="372">
        <v>40</v>
      </c>
      <c r="W16" s="38"/>
      <c r="AC16" s="6">
        <f t="shared" ref="AC16:AC36" si="5">J16</f>
        <v>2.4</v>
      </c>
      <c r="AD16" s="410">
        <f t="shared" ref="AD16:AD36" si="6">$C16-(2*AC16)</f>
        <v>35.200000000000003</v>
      </c>
      <c r="AF16" s="6">
        <f t="shared" si="1"/>
        <v>3.7</v>
      </c>
      <c r="AG16" s="410">
        <f t="shared" si="2"/>
        <v>32.6</v>
      </c>
      <c r="AI16" s="6">
        <f t="shared" si="3"/>
        <v>5.5</v>
      </c>
      <c r="AJ16" s="410">
        <f t="shared" si="4"/>
        <v>29</v>
      </c>
      <c r="AL16" s="372">
        <v>40</v>
      </c>
    </row>
    <row r="17" spans="1:38" ht="19.5" customHeight="1">
      <c r="A17" s="37"/>
      <c r="B17" s="467">
        <v>50</v>
      </c>
      <c r="C17" s="419">
        <f t="shared" si="0"/>
        <v>50</v>
      </c>
      <c r="D17" s="415">
        <v>50.4</v>
      </c>
      <c r="E17" s="473" t="s">
        <v>185</v>
      </c>
      <c r="F17" s="3">
        <v>2</v>
      </c>
      <c r="G17" s="474">
        <v>2.2999999999999998</v>
      </c>
      <c r="H17" s="354">
        <v>0.317</v>
      </c>
      <c r="I17" s="70"/>
      <c r="J17" s="13">
        <v>3</v>
      </c>
      <c r="K17" s="14">
        <v>3.4</v>
      </c>
      <c r="L17" s="19">
        <v>0.45800000000000002</v>
      </c>
      <c r="M17" s="70"/>
      <c r="N17" s="13">
        <v>4.5999999999999996</v>
      </c>
      <c r="O17" s="14">
        <v>5.2</v>
      </c>
      <c r="P17" s="15">
        <v>0.67300000000000004</v>
      </c>
      <c r="Q17" s="70"/>
      <c r="R17" s="16">
        <v>6.9</v>
      </c>
      <c r="S17" s="14">
        <v>7.7</v>
      </c>
      <c r="T17" s="15">
        <v>0.94499999999999995</v>
      </c>
      <c r="U17" s="70"/>
      <c r="V17" s="374">
        <v>50</v>
      </c>
      <c r="W17" s="38"/>
      <c r="Z17" s="3">
        <f>F17</f>
        <v>2</v>
      </c>
      <c r="AA17" s="409">
        <f>$C17-(2*Z17)</f>
        <v>46</v>
      </c>
      <c r="AB17" s="367"/>
      <c r="AC17" s="424">
        <f t="shared" si="5"/>
        <v>3</v>
      </c>
      <c r="AD17" s="411">
        <f t="shared" si="6"/>
        <v>44</v>
      </c>
      <c r="AE17" s="367"/>
      <c r="AF17" s="424">
        <f t="shared" si="1"/>
        <v>4.5999999999999996</v>
      </c>
      <c r="AG17" s="411">
        <f t="shared" si="2"/>
        <v>40.799999999999997</v>
      </c>
      <c r="AI17" s="424">
        <f t="shared" si="3"/>
        <v>6.9</v>
      </c>
      <c r="AJ17" s="411">
        <f t="shared" si="4"/>
        <v>36.200000000000003</v>
      </c>
      <c r="AL17" s="374">
        <v>50</v>
      </c>
    </row>
    <row r="18" spans="1:38" ht="19.5" customHeight="1">
      <c r="A18" s="37"/>
      <c r="B18" s="465">
        <v>63</v>
      </c>
      <c r="C18" s="417">
        <f t="shared" si="0"/>
        <v>63</v>
      </c>
      <c r="D18" s="413">
        <v>63.4</v>
      </c>
      <c r="E18" s="473" t="s">
        <v>185</v>
      </c>
      <c r="F18" s="6">
        <v>2.5</v>
      </c>
      <c r="G18" s="475">
        <v>2.9</v>
      </c>
      <c r="H18" s="358">
        <v>0.5</v>
      </c>
      <c r="I18" s="70"/>
      <c r="J18" s="6">
        <v>3.8</v>
      </c>
      <c r="K18" s="7">
        <v>4.3</v>
      </c>
      <c r="L18" s="8">
        <v>0.72799999999999998</v>
      </c>
      <c r="M18" s="70"/>
      <c r="N18" s="6">
        <v>5.8</v>
      </c>
      <c r="O18" s="7">
        <v>6.5</v>
      </c>
      <c r="P18" s="8">
        <v>1.06</v>
      </c>
      <c r="Q18" s="70"/>
      <c r="R18" s="9">
        <v>8.6</v>
      </c>
      <c r="S18" s="7">
        <v>9.6</v>
      </c>
      <c r="T18" s="8">
        <v>1.49</v>
      </c>
      <c r="U18" s="70"/>
      <c r="V18" s="372">
        <v>63</v>
      </c>
      <c r="W18" s="38"/>
      <c r="Z18" s="6">
        <f t="shared" ref="Z18:Z36" si="7">F18</f>
        <v>2.5</v>
      </c>
      <c r="AA18" s="410">
        <f t="shared" ref="AA18:AA36" si="8">$C18-(2*Z18)</f>
        <v>58</v>
      </c>
      <c r="AB18" s="367"/>
      <c r="AC18" s="6">
        <f t="shared" si="5"/>
        <v>3.8</v>
      </c>
      <c r="AD18" s="410">
        <f t="shared" si="6"/>
        <v>55.4</v>
      </c>
      <c r="AE18" s="367"/>
      <c r="AF18" s="6">
        <f t="shared" si="1"/>
        <v>5.8</v>
      </c>
      <c r="AG18" s="410">
        <f t="shared" si="2"/>
        <v>51.4</v>
      </c>
      <c r="AI18" s="6">
        <f t="shared" si="3"/>
        <v>8.6</v>
      </c>
      <c r="AJ18" s="410">
        <f t="shared" si="4"/>
        <v>45.8</v>
      </c>
      <c r="AL18" s="372">
        <v>63</v>
      </c>
    </row>
    <row r="19" spans="1:38" ht="19.5" customHeight="1">
      <c r="A19" s="37"/>
      <c r="B19" s="467">
        <v>75</v>
      </c>
      <c r="C19" s="419">
        <f t="shared" si="0"/>
        <v>75</v>
      </c>
      <c r="D19" s="415">
        <v>75.5</v>
      </c>
      <c r="E19" s="476" t="s">
        <v>185</v>
      </c>
      <c r="F19" s="424">
        <v>2.9</v>
      </c>
      <c r="G19" s="477">
        <v>3.3</v>
      </c>
      <c r="H19" s="15">
        <v>0.68300000000000005</v>
      </c>
      <c r="I19" s="70"/>
      <c r="J19" s="13">
        <v>4.5</v>
      </c>
      <c r="K19" s="14">
        <v>5.0999999999999996</v>
      </c>
      <c r="L19" s="15">
        <v>1.03</v>
      </c>
      <c r="M19" s="70"/>
      <c r="N19" s="13">
        <v>6.8</v>
      </c>
      <c r="O19" s="14">
        <v>7.6</v>
      </c>
      <c r="P19" s="15">
        <v>1.48</v>
      </c>
      <c r="Q19" s="70"/>
      <c r="R19" s="16">
        <v>10.3</v>
      </c>
      <c r="S19" s="14">
        <v>11.5</v>
      </c>
      <c r="T19" s="362">
        <v>2.12</v>
      </c>
      <c r="U19" s="70"/>
      <c r="V19" s="374">
        <v>75</v>
      </c>
      <c r="W19" s="38"/>
      <c r="Z19" s="424">
        <f t="shared" si="7"/>
        <v>2.9</v>
      </c>
      <c r="AA19" s="411">
        <f t="shared" si="8"/>
        <v>69.2</v>
      </c>
      <c r="AB19" s="367"/>
      <c r="AC19" s="424">
        <f t="shared" si="5"/>
        <v>4.5</v>
      </c>
      <c r="AD19" s="411">
        <f t="shared" si="6"/>
        <v>66</v>
      </c>
      <c r="AE19" s="367"/>
      <c r="AF19" s="424">
        <f t="shared" si="1"/>
        <v>6.8</v>
      </c>
      <c r="AG19" s="411">
        <f t="shared" si="2"/>
        <v>61.4</v>
      </c>
      <c r="AI19" s="424">
        <f t="shared" si="3"/>
        <v>10.3</v>
      </c>
      <c r="AJ19" s="411">
        <f t="shared" si="4"/>
        <v>54.4</v>
      </c>
      <c r="AL19" s="374">
        <v>75</v>
      </c>
    </row>
    <row r="20" spans="1:38" ht="19.5" customHeight="1">
      <c r="A20" s="37"/>
      <c r="B20" s="465">
        <v>90</v>
      </c>
      <c r="C20" s="417">
        <f t="shared" si="0"/>
        <v>90</v>
      </c>
      <c r="D20" s="413">
        <v>90.6</v>
      </c>
      <c r="E20" s="24"/>
      <c r="F20" s="6">
        <v>3.5</v>
      </c>
      <c r="G20" s="7">
        <v>4</v>
      </c>
      <c r="H20" s="8">
        <v>0.98799999999999999</v>
      </c>
      <c r="I20" s="70"/>
      <c r="J20" s="6">
        <v>5.4</v>
      </c>
      <c r="K20" s="7">
        <v>6.1</v>
      </c>
      <c r="L20" s="8">
        <v>1.47</v>
      </c>
      <c r="M20" s="70"/>
      <c r="N20" s="6">
        <v>8.1999999999999993</v>
      </c>
      <c r="O20" s="7">
        <v>9.1999999999999993</v>
      </c>
      <c r="P20" s="8">
        <v>2.14</v>
      </c>
      <c r="Q20" s="70"/>
      <c r="R20" s="9">
        <v>12.3</v>
      </c>
      <c r="S20" s="7">
        <v>13.7</v>
      </c>
      <c r="T20" s="357">
        <v>3.03</v>
      </c>
      <c r="U20" s="70"/>
      <c r="V20" s="372">
        <v>90</v>
      </c>
      <c r="W20" s="38"/>
      <c r="Z20" s="6">
        <f t="shared" si="7"/>
        <v>3.5</v>
      </c>
      <c r="AA20" s="410">
        <f t="shared" si="8"/>
        <v>83</v>
      </c>
      <c r="AB20" s="367"/>
      <c r="AC20" s="6">
        <f t="shared" si="5"/>
        <v>5.4</v>
      </c>
      <c r="AD20" s="410">
        <f t="shared" si="6"/>
        <v>79.2</v>
      </c>
      <c r="AE20" s="367"/>
      <c r="AF20" s="6">
        <f t="shared" si="1"/>
        <v>8.1999999999999993</v>
      </c>
      <c r="AG20" s="410">
        <f t="shared" si="2"/>
        <v>73.599999999999994</v>
      </c>
      <c r="AI20" s="6">
        <f t="shared" si="3"/>
        <v>12.3</v>
      </c>
      <c r="AJ20" s="410">
        <f t="shared" si="4"/>
        <v>65.400000000000006</v>
      </c>
      <c r="AL20" s="372">
        <v>90</v>
      </c>
    </row>
    <row r="21" spans="1:38" ht="19.5" customHeight="1">
      <c r="A21" s="37"/>
      <c r="B21" s="467">
        <v>110</v>
      </c>
      <c r="C21" s="419">
        <f t="shared" si="0"/>
        <v>110</v>
      </c>
      <c r="D21" s="415">
        <v>110.7</v>
      </c>
      <c r="E21" s="24"/>
      <c r="F21" s="18">
        <v>4.2</v>
      </c>
      <c r="G21" s="14">
        <v>4.8</v>
      </c>
      <c r="H21" s="19">
        <v>1.45</v>
      </c>
      <c r="I21" s="70"/>
      <c r="J21" s="18">
        <v>6.6</v>
      </c>
      <c r="K21" s="14">
        <v>7.4</v>
      </c>
      <c r="L21" s="359">
        <v>2.19</v>
      </c>
      <c r="M21" s="70"/>
      <c r="N21" s="18">
        <v>10</v>
      </c>
      <c r="O21" s="14">
        <v>11.1</v>
      </c>
      <c r="P21" s="359">
        <v>3.18</v>
      </c>
      <c r="Q21" s="70"/>
      <c r="R21" s="18">
        <v>15.1</v>
      </c>
      <c r="S21" s="14">
        <v>16.8</v>
      </c>
      <c r="T21" s="359">
        <v>4.54</v>
      </c>
      <c r="U21" s="70"/>
      <c r="V21" s="374">
        <v>110</v>
      </c>
      <c r="W21" s="38"/>
      <c r="Z21" s="18">
        <f t="shared" si="7"/>
        <v>4.2</v>
      </c>
      <c r="AA21" s="421">
        <f t="shared" si="8"/>
        <v>101.6</v>
      </c>
      <c r="AB21" s="367"/>
      <c r="AC21" s="18">
        <f t="shared" si="5"/>
        <v>6.6</v>
      </c>
      <c r="AD21" s="421">
        <f t="shared" si="6"/>
        <v>96.8</v>
      </c>
      <c r="AE21" s="367"/>
      <c r="AF21" s="18">
        <f t="shared" si="1"/>
        <v>10</v>
      </c>
      <c r="AG21" s="421">
        <f t="shared" si="2"/>
        <v>90</v>
      </c>
      <c r="AI21" s="18">
        <f t="shared" si="3"/>
        <v>15.1</v>
      </c>
      <c r="AJ21" s="421">
        <f t="shared" si="4"/>
        <v>79.8</v>
      </c>
      <c r="AL21" s="374">
        <v>110</v>
      </c>
    </row>
    <row r="22" spans="1:38" ht="19.5" customHeight="1">
      <c r="A22" s="37"/>
      <c r="B22" s="465">
        <v>125</v>
      </c>
      <c r="C22" s="417">
        <f t="shared" si="0"/>
        <v>125</v>
      </c>
      <c r="D22" s="413">
        <v>125.8</v>
      </c>
      <c r="E22" s="24"/>
      <c r="F22" s="20">
        <v>4.8</v>
      </c>
      <c r="G22" s="7">
        <v>5.4</v>
      </c>
      <c r="H22" s="21">
        <v>1.86</v>
      </c>
      <c r="I22" s="70"/>
      <c r="J22" s="20">
        <v>7.4</v>
      </c>
      <c r="K22" s="7">
        <v>8.3000000000000007</v>
      </c>
      <c r="L22" s="360">
        <v>2.79</v>
      </c>
      <c r="M22" s="70"/>
      <c r="N22" s="20">
        <v>11.4</v>
      </c>
      <c r="O22" s="7">
        <v>12.7</v>
      </c>
      <c r="P22" s="360">
        <v>4.12</v>
      </c>
      <c r="Q22" s="70"/>
      <c r="R22" s="20">
        <v>17.100000000000001</v>
      </c>
      <c r="S22" s="7">
        <v>19</v>
      </c>
      <c r="T22" s="360">
        <v>5.84</v>
      </c>
      <c r="U22" s="70"/>
      <c r="V22" s="372">
        <v>125</v>
      </c>
      <c r="W22" s="38"/>
      <c r="Z22" s="20">
        <f t="shared" si="7"/>
        <v>4.8</v>
      </c>
      <c r="AA22" s="422">
        <f t="shared" si="8"/>
        <v>115.4</v>
      </c>
      <c r="AB22" s="367"/>
      <c r="AC22" s="20">
        <f t="shared" si="5"/>
        <v>7.4</v>
      </c>
      <c r="AD22" s="422">
        <f t="shared" si="6"/>
        <v>110.2</v>
      </c>
      <c r="AE22" s="367"/>
      <c r="AF22" s="20">
        <f t="shared" si="1"/>
        <v>11.4</v>
      </c>
      <c r="AG22" s="422">
        <f t="shared" si="2"/>
        <v>102.2</v>
      </c>
      <c r="AI22" s="20">
        <f t="shared" si="3"/>
        <v>17.100000000000001</v>
      </c>
      <c r="AJ22" s="422">
        <f t="shared" si="4"/>
        <v>90.8</v>
      </c>
      <c r="AL22" s="372">
        <v>125</v>
      </c>
    </row>
    <row r="23" spans="1:38" ht="19.5" customHeight="1">
      <c r="A23" s="37"/>
      <c r="B23" s="467">
        <v>140</v>
      </c>
      <c r="C23" s="419">
        <f t="shared" si="0"/>
        <v>140</v>
      </c>
      <c r="D23" s="415">
        <v>140.9</v>
      </c>
      <c r="E23" s="24"/>
      <c r="F23" s="18">
        <v>5.4</v>
      </c>
      <c r="G23" s="14">
        <v>6.1</v>
      </c>
      <c r="H23" s="19">
        <v>2.35</v>
      </c>
      <c r="I23" s="70"/>
      <c r="J23" s="18">
        <v>8.3000000000000007</v>
      </c>
      <c r="K23" s="14">
        <v>9.3000000000000007</v>
      </c>
      <c r="L23" s="359">
        <v>3.5</v>
      </c>
      <c r="M23" s="70"/>
      <c r="N23" s="18">
        <v>12.7</v>
      </c>
      <c r="O23" s="14">
        <v>14.1</v>
      </c>
      <c r="P23" s="359">
        <v>5.13</v>
      </c>
      <c r="Q23" s="70"/>
      <c r="R23" s="18">
        <v>19.2</v>
      </c>
      <c r="S23" s="14">
        <v>21.3</v>
      </c>
      <c r="T23" s="359">
        <v>7.33</v>
      </c>
      <c r="U23" s="70"/>
      <c r="V23" s="374">
        <v>140</v>
      </c>
      <c r="W23" s="38"/>
      <c r="Z23" s="18">
        <f t="shared" si="7"/>
        <v>5.4</v>
      </c>
      <c r="AA23" s="421">
        <f t="shared" si="8"/>
        <v>129.19999999999999</v>
      </c>
      <c r="AB23" s="367"/>
      <c r="AC23" s="18">
        <f t="shared" si="5"/>
        <v>8.3000000000000007</v>
      </c>
      <c r="AD23" s="421">
        <f t="shared" si="6"/>
        <v>123.4</v>
      </c>
      <c r="AE23" s="367"/>
      <c r="AF23" s="18">
        <f t="shared" si="1"/>
        <v>12.7</v>
      </c>
      <c r="AG23" s="421">
        <f t="shared" si="2"/>
        <v>114.6</v>
      </c>
      <c r="AI23" s="18">
        <f t="shared" si="3"/>
        <v>19.2</v>
      </c>
      <c r="AJ23" s="421">
        <f t="shared" si="4"/>
        <v>101.6</v>
      </c>
      <c r="AL23" s="374">
        <v>140</v>
      </c>
    </row>
    <row r="24" spans="1:38" ht="19.5" customHeight="1">
      <c r="A24" s="37"/>
      <c r="B24" s="465">
        <v>160</v>
      </c>
      <c r="C24" s="417">
        <f t="shared" si="0"/>
        <v>160</v>
      </c>
      <c r="D24" s="410">
        <v>161</v>
      </c>
      <c r="E24" s="24"/>
      <c r="F24" s="20">
        <v>6.2</v>
      </c>
      <c r="G24" s="7">
        <v>7</v>
      </c>
      <c r="H24" s="21">
        <v>3.08</v>
      </c>
      <c r="I24" s="70"/>
      <c r="J24" s="20">
        <v>9.5</v>
      </c>
      <c r="K24" s="7">
        <v>10.6</v>
      </c>
      <c r="L24" s="360">
        <v>4.57</v>
      </c>
      <c r="M24" s="70"/>
      <c r="N24" s="20">
        <v>14.6</v>
      </c>
      <c r="O24" s="7">
        <v>16.2</v>
      </c>
      <c r="P24" s="360">
        <v>6.74</v>
      </c>
      <c r="Q24" s="70"/>
      <c r="R24" s="20">
        <v>21.9</v>
      </c>
      <c r="S24" s="7">
        <v>24.2</v>
      </c>
      <c r="T24" s="360">
        <v>9.5399999999999991</v>
      </c>
      <c r="U24" s="70"/>
      <c r="V24" s="372">
        <v>160</v>
      </c>
      <c r="W24" s="38"/>
      <c r="Z24" s="20">
        <f t="shared" si="7"/>
        <v>6.2</v>
      </c>
      <c r="AA24" s="422">
        <f t="shared" si="8"/>
        <v>147.6</v>
      </c>
      <c r="AB24" s="367"/>
      <c r="AC24" s="20">
        <f t="shared" si="5"/>
        <v>9.5</v>
      </c>
      <c r="AD24" s="422">
        <f t="shared" si="6"/>
        <v>141</v>
      </c>
      <c r="AE24" s="367"/>
      <c r="AF24" s="20">
        <f t="shared" si="1"/>
        <v>14.6</v>
      </c>
      <c r="AG24" s="422">
        <f t="shared" si="2"/>
        <v>130.80000000000001</v>
      </c>
      <c r="AI24" s="20">
        <f t="shared" si="3"/>
        <v>21.9</v>
      </c>
      <c r="AJ24" s="422">
        <f t="shared" si="4"/>
        <v>116.2</v>
      </c>
      <c r="AL24" s="372">
        <v>160</v>
      </c>
    </row>
    <row r="25" spans="1:38" ht="19.5" customHeight="1">
      <c r="A25" s="37"/>
      <c r="B25" s="467">
        <v>180</v>
      </c>
      <c r="C25" s="419">
        <f t="shared" si="0"/>
        <v>180</v>
      </c>
      <c r="D25" s="415">
        <v>181.1</v>
      </c>
      <c r="E25" s="24"/>
      <c r="F25" s="18">
        <v>6.9</v>
      </c>
      <c r="G25" s="14">
        <v>7.7</v>
      </c>
      <c r="H25" s="19">
        <v>3.83</v>
      </c>
      <c r="I25" s="70"/>
      <c r="J25" s="18">
        <v>10.7</v>
      </c>
      <c r="K25" s="14">
        <v>11.9</v>
      </c>
      <c r="L25" s="359">
        <v>5.77</v>
      </c>
      <c r="M25" s="70"/>
      <c r="N25" s="18">
        <v>16.399999999999999</v>
      </c>
      <c r="O25" s="14">
        <v>18.2</v>
      </c>
      <c r="P25" s="359">
        <v>8.51</v>
      </c>
      <c r="Q25" s="70"/>
      <c r="R25" s="18">
        <v>24.6</v>
      </c>
      <c r="S25" s="14">
        <v>27.2</v>
      </c>
      <c r="T25" s="359">
        <v>12.1</v>
      </c>
      <c r="U25" s="70"/>
      <c r="V25" s="374">
        <v>180</v>
      </c>
      <c r="W25" s="38"/>
      <c r="Z25" s="18">
        <f t="shared" si="7"/>
        <v>6.9</v>
      </c>
      <c r="AA25" s="421">
        <f t="shared" si="8"/>
        <v>166.2</v>
      </c>
      <c r="AB25" s="367"/>
      <c r="AC25" s="18">
        <f t="shared" si="5"/>
        <v>10.7</v>
      </c>
      <c r="AD25" s="421">
        <f t="shared" si="6"/>
        <v>158.6</v>
      </c>
      <c r="AE25" s="367"/>
      <c r="AF25" s="18">
        <f t="shared" si="1"/>
        <v>16.399999999999999</v>
      </c>
      <c r="AG25" s="421">
        <f t="shared" si="2"/>
        <v>147.19999999999999</v>
      </c>
      <c r="AI25" s="18">
        <f t="shared" si="3"/>
        <v>24.6</v>
      </c>
      <c r="AJ25" s="421">
        <f t="shared" si="4"/>
        <v>130.80000000000001</v>
      </c>
      <c r="AL25" s="374">
        <v>180</v>
      </c>
    </row>
    <row r="26" spans="1:38" ht="19.5" customHeight="1">
      <c r="A26" s="37"/>
      <c r="B26" s="465">
        <v>200</v>
      </c>
      <c r="C26" s="417">
        <f t="shared" si="0"/>
        <v>200</v>
      </c>
      <c r="D26" s="413">
        <v>201.2</v>
      </c>
      <c r="E26" s="24"/>
      <c r="F26" s="20">
        <v>7.7</v>
      </c>
      <c r="G26" s="7">
        <v>8.6</v>
      </c>
      <c r="H26" s="21">
        <v>4.74</v>
      </c>
      <c r="I26" s="70"/>
      <c r="J26" s="20">
        <v>11.9</v>
      </c>
      <c r="K26" s="7">
        <v>13.2</v>
      </c>
      <c r="L26" s="360">
        <v>7.12</v>
      </c>
      <c r="M26" s="70"/>
      <c r="N26" s="20">
        <v>18.2</v>
      </c>
      <c r="O26" s="7">
        <v>20.2</v>
      </c>
      <c r="P26" s="360">
        <v>10.5</v>
      </c>
      <c r="Q26" s="70"/>
      <c r="R26" s="20">
        <v>27.4</v>
      </c>
      <c r="S26" s="7">
        <v>30.3</v>
      </c>
      <c r="T26" s="360">
        <v>14.9</v>
      </c>
      <c r="U26" s="70"/>
      <c r="V26" s="372">
        <v>200</v>
      </c>
      <c r="W26" s="38"/>
      <c r="Z26" s="20">
        <f t="shared" si="7"/>
        <v>7.7</v>
      </c>
      <c r="AA26" s="422">
        <f t="shared" si="8"/>
        <v>184.6</v>
      </c>
      <c r="AB26" s="367"/>
      <c r="AC26" s="20">
        <f t="shared" si="5"/>
        <v>11.9</v>
      </c>
      <c r="AD26" s="422">
        <f t="shared" si="6"/>
        <v>176.2</v>
      </c>
      <c r="AE26" s="367"/>
      <c r="AF26" s="20">
        <f t="shared" si="1"/>
        <v>18.2</v>
      </c>
      <c r="AG26" s="422">
        <f t="shared" si="2"/>
        <v>163.6</v>
      </c>
      <c r="AI26" s="20">
        <f t="shared" si="3"/>
        <v>27.4</v>
      </c>
      <c r="AJ26" s="422">
        <f t="shared" si="4"/>
        <v>145.19999999999999</v>
      </c>
      <c r="AL26" s="372">
        <v>200</v>
      </c>
    </row>
    <row r="27" spans="1:38" ht="19.5" customHeight="1">
      <c r="A27" s="37"/>
      <c r="B27" s="467">
        <v>225</v>
      </c>
      <c r="C27" s="419">
        <f t="shared" si="0"/>
        <v>225</v>
      </c>
      <c r="D27" s="415">
        <v>226.4</v>
      </c>
      <c r="E27" s="24"/>
      <c r="F27" s="18">
        <v>8.6</v>
      </c>
      <c r="G27" s="14">
        <v>9.6</v>
      </c>
      <c r="H27" s="19">
        <v>5.96</v>
      </c>
      <c r="I27" s="70"/>
      <c r="J27" s="18">
        <v>13.4</v>
      </c>
      <c r="K27" s="14">
        <v>14.9</v>
      </c>
      <c r="L27" s="359">
        <v>9.0299999999999994</v>
      </c>
      <c r="M27" s="70"/>
      <c r="N27" s="18">
        <v>20.5</v>
      </c>
      <c r="O27" s="14">
        <v>22.7</v>
      </c>
      <c r="P27" s="359">
        <v>13.3</v>
      </c>
      <c r="Q27" s="70"/>
      <c r="R27" s="18">
        <v>30.8</v>
      </c>
      <c r="S27" s="14">
        <v>34</v>
      </c>
      <c r="T27" s="359">
        <v>18.8</v>
      </c>
      <c r="U27" s="70"/>
      <c r="V27" s="374">
        <v>225</v>
      </c>
      <c r="W27" s="38"/>
      <c r="Z27" s="18">
        <f t="shared" si="7"/>
        <v>8.6</v>
      </c>
      <c r="AA27" s="421">
        <f t="shared" si="8"/>
        <v>207.8</v>
      </c>
      <c r="AB27" s="367"/>
      <c r="AC27" s="18">
        <f t="shared" si="5"/>
        <v>13.4</v>
      </c>
      <c r="AD27" s="421">
        <f t="shared" si="6"/>
        <v>198.2</v>
      </c>
      <c r="AE27" s="367"/>
      <c r="AF27" s="18">
        <f t="shared" si="1"/>
        <v>20.5</v>
      </c>
      <c r="AG27" s="421">
        <f t="shared" si="2"/>
        <v>184</v>
      </c>
      <c r="AI27" s="18">
        <f t="shared" si="3"/>
        <v>30.8</v>
      </c>
      <c r="AJ27" s="421">
        <f t="shared" si="4"/>
        <v>163.4</v>
      </c>
      <c r="AL27" s="374">
        <v>225</v>
      </c>
    </row>
    <row r="28" spans="1:38" ht="19.5" customHeight="1">
      <c r="A28" s="37"/>
      <c r="B28" s="465">
        <v>250</v>
      </c>
      <c r="C28" s="417">
        <f t="shared" si="0"/>
        <v>250</v>
      </c>
      <c r="D28" s="413">
        <v>251.5</v>
      </c>
      <c r="E28" s="24"/>
      <c r="F28" s="20">
        <v>9.6</v>
      </c>
      <c r="G28" s="7">
        <v>10.7</v>
      </c>
      <c r="H28" s="21">
        <v>7.38</v>
      </c>
      <c r="I28" s="70"/>
      <c r="J28" s="20">
        <v>14.8</v>
      </c>
      <c r="K28" s="7">
        <v>16.399999999999999</v>
      </c>
      <c r="L28" s="360">
        <v>11.1</v>
      </c>
      <c r="M28" s="70"/>
      <c r="N28" s="20">
        <v>22.7</v>
      </c>
      <c r="O28" s="7">
        <v>25.1</v>
      </c>
      <c r="P28" s="360">
        <v>16.3</v>
      </c>
      <c r="Q28" s="70"/>
      <c r="R28" s="20">
        <v>34.200000000000003</v>
      </c>
      <c r="S28" s="7">
        <v>37.799999999999997</v>
      </c>
      <c r="T28" s="360">
        <v>23.3</v>
      </c>
      <c r="U28" s="70"/>
      <c r="V28" s="372">
        <v>250</v>
      </c>
      <c r="W28" s="38"/>
      <c r="Z28" s="20">
        <f t="shared" si="7"/>
        <v>9.6</v>
      </c>
      <c r="AA28" s="422">
        <f t="shared" si="8"/>
        <v>230.8</v>
      </c>
      <c r="AB28" s="367"/>
      <c r="AC28" s="20">
        <f t="shared" si="5"/>
        <v>14.8</v>
      </c>
      <c r="AD28" s="422">
        <f t="shared" si="6"/>
        <v>220.4</v>
      </c>
      <c r="AE28" s="367"/>
      <c r="AF28" s="20">
        <f t="shared" si="1"/>
        <v>22.7</v>
      </c>
      <c r="AG28" s="422">
        <f t="shared" si="2"/>
        <v>204.6</v>
      </c>
      <c r="AI28" s="20">
        <f t="shared" si="3"/>
        <v>34.200000000000003</v>
      </c>
      <c r="AJ28" s="422">
        <f t="shared" si="4"/>
        <v>181.6</v>
      </c>
      <c r="AL28" s="372">
        <v>250</v>
      </c>
    </row>
    <row r="29" spans="1:38" ht="19.5" customHeight="1">
      <c r="A29" s="37"/>
      <c r="B29" s="467">
        <v>280</v>
      </c>
      <c r="C29" s="419">
        <f t="shared" si="0"/>
        <v>280</v>
      </c>
      <c r="D29" s="415">
        <v>281.7</v>
      </c>
      <c r="E29" s="24"/>
      <c r="F29" s="18">
        <v>10.7</v>
      </c>
      <c r="G29" s="14">
        <v>11.9</v>
      </c>
      <c r="H29" s="19">
        <v>9.1999999999999993</v>
      </c>
      <c r="I29" s="70"/>
      <c r="J29" s="18">
        <v>16.600000000000001</v>
      </c>
      <c r="K29" s="14">
        <v>18.399999999999999</v>
      </c>
      <c r="L29" s="359">
        <v>13.9</v>
      </c>
      <c r="M29" s="70"/>
      <c r="N29" s="18">
        <v>25.4</v>
      </c>
      <c r="O29" s="14">
        <v>28.1</v>
      </c>
      <c r="P29" s="359">
        <v>20.5</v>
      </c>
      <c r="Q29" s="70"/>
      <c r="R29" s="18">
        <v>38.299999999999997</v>
      </c>
      <c r="S29" s="14">
        <v>42.3</v>
      </c>
      <c r="T29" s="359">
        <v>29.2</v>
      </c>
      <c r="U29" s="70"/>
      <c r="V29" s="374">
        <v>280</v>
      </c>
      <c r="W29" s="38"/>
      <c r="Z29" s="18">
        <f t="shared" si="7"/>
        <v>10.7</v>
      </c>
      <c r="AA29" s="421">
        <f t="shared" si="8"/>
        <v>258.60000000000002</v>
      </c>
      <c r="AB29" s="367"/>
      <c r="AC29" s="18">
        <f t="shared" si="5"/>
        <v>16.600000000000001</v>
      </c>
      <c r="AD29" s="421">
        <f t="shared" si="6"/>
        <v>246.8</v>
      </c>
      <c r="AE29" s="367"/>
      <c r="AF29" s="18">
        <f t="shared" si="1"/>
        <v>25.4</v>
      </c>
      <c r="AG29" s="421">
        <f t="shared" si="2"/>
        <v>229.2</v>
      </c>
      <c r="AI29" s="18">
        <f t="shared" si="3"/>
        <v>38.299999999999997</v>
      </c>
      <c r="AJ29" s="421">
        <f t="shared" si="4"/>
        <v>203.4</v>
      </c>
      <c r="AL29" s="374">
        <v>280</v>
      </c>
    </row>
    <row r="30" spans="1:38" ht="19.5" customHeight="1">
      <c r="A30" s="37"/>
      <c r="B30" s="465">
        <v>315</v>
      </c>
      <c r="C30" s="417">
        <f t="shared" si="0"/>
        <v>315</v>
      </c>
      <c r="D30" s="413">
        <v>316.89999999999998</v>
      </c>
      <c r="E30" s="24"/>
      <c r="F30" s="20">
        <v>12.1</v>
      </c>
      <c r="G30" s="7">
        <v>13.5</v>
      </c>
      <c r="H30" s="21">
        <v>11.7</v>
      </c>
      <c r="I30" s="70"/>
      <c r="J30" s="20">
        <v>18.7</v>
      </c>
      <c r="K30" s="7">
        <v>20.7</v>
      </c>
      <c r="L30" s="360">
        <v>17.600000000000001</v>
      </c>
      <c r="M30" s="70"/>
      <c r="N30" s="20">
        <v>28.6</v>
      </c>
      <c r="O30" s="7">
        <v>31.6</v>
      </c>
      <c r="P30" s="360">
        <v>25.9</v>
      </c>
      <c r="Q30" s="70"/>
      <c r="R30" s="20">
        <v>43.1</v>
      </c>
      <c r="S30" s="7">
        <v>47.6</v>
      </c>
      <c r="T30" s="360">
        <v>36.9</v>
      </c>
      <c r="U30" s="70"/>
      <c r="V30" s="372">
        <v>315</v>
      </c>
      <c r="W30" s="38"/>
      <c r="Z30" s="20">
        <f t="shared" si="7"/>
        <v>12.1</v>
      </c>
      <c r="AA30" s="422">
        <f t="shared" si="8"/>
        <v>290.8</v>
      </c>
      <c r="AB30" s="367"/>
      <c r="AC30" s="20">
        <f t="shared" si="5"/>
        <v>18.7</v>
      </c>
      <c r="AD30" s="422">
        <f t="shared" si="6"/>
        <v>277.60000000000002</v>
      </c>
      <c r="AE30" s="367"/>
      <c r="AF30" s="20">
        <f t="shared" si="1"/>
        <v>28.6</v>
      </c>
      <c r="AG30" s="422">
        <f t="shared" si="2"/>
        <v>257.8</v>
      </c>
      <c r="AI30" s="20">
        <f t="shared" si="3"/>
        <v>43.1</v>
      </c>
      <c r="AJ30" s="422">
        <f t="shared" si="4"/>
        <v>228.8</v>
      </c>
      <c r="AL30" s="372">
        <v>315</v>
      </c>
    </row>
    <row r="31" spans="1:38" ht="19.5" customHeight="1">
      <c r="A31" s="37"/>
      <c r="B31" s="467">
        <v>355</v>
      </c>
      <c r="C31" s="419">
        <f t="shared" si="0"/>
        <v>355</v>
      </c>
      <c r="D31" s="415">
        <v>357.2</v>
      </c>
      <c r="E31" s="24"/>
      <c r="F31" s="18">
        <v>13.6</v>
      </c>
      <c r="G31" s="14">
        <v>15.1</v>
      </c>
      <c r="H31" s="19">
        <v>14.8</v>
      </c>
      <c r="I31" s="70"/>
      <c r="J31" s="18">
        <v>21.1</v>
      </c>
      <c r="K31" s="14">
        <v>23.4</v>
      </c>
      <c r="L31" s="359">
        <v>22.4</v>
      </c>
      <c r="M31" s="70"/>
      <c r="N31" s="18">
        <v>32.200000000000003</v>
      </c>
      <c r="O31" s="14">
        <v>35.6</v>
      </c>
      <c r="P31" s="359">
        <v>32.9</v>
      </c>
      <c r="Q31" s="70"/>
      <c r="R31" s="18">
        <v>48.5</v>
      </c>
      <c r="S31" s="14">
        <v>53.5</v>
      </c>
      <c r="T31" s="359">
        <v>46.8</v>
      </c>
      <c r="U31" s="70"/>
      <c r="V31" s="374">
        <v>355</v>
      </c>
      <c r="W31" s="38"/>
      <c r="Z31" s="18">
        <f t="shared" si="7"/>
        <v>13.6</v>
      </c>
      <c r="AA31" s="421">
        <f t="shared" si="8"/>
        <v>327.8</v>
      </c>
      <c r="AB31" s="367"/>
      <c r="AC31" s="18">
        <f t="shared" si="5"/>
        <v>21.1</v>
      </c>
      <c r="AD31" s="421">
        <f t="shared" si="6"/>
        <v>312.8</v>
      </c>
      <c r="AE31" s="367"/>
      <c r="AF31" s="18">
        <f t="shared" si="1"/>
        <v>32.200000000000003</v>
      </c>
      <c r="AG31" s="421">
        <f t="shared" si="2"/>
        <v>290.60000000000002</v>
      </c>
      <c r="AI31" s="18">
        <f t="shared" si="3"/>
        <v>48.5</v>
      </c>
      <c r="AJ31" s="421">
        <f t="shared" si="4"/>
        <v>258</v>
      </c>
      <c r="AL31" s="374">
        <v>355</v>
      </c>
    </row>
    <row r="32" spans="1:38" ht="19.5" customHeight="1" thickBot="1">
      <c r="A32" s="37"/>
      <c r="B32" s="465">
        <v>400</v>
      </c>
      <c r="C32" s="417">
        <f t="shared" si="0"/>
        <v>400</v>
      </c>
      <c r="D32" s="413">
        <v>402.4</v>
      </c>
      <c r="E32" s="24"/>
      <c r="F32" s="20">
        <v>15.3</v>
      </c>
      <c r="G32" s="7">
        <v>17</v>
      </c>
      <c r="H32" s="21">
        <v>18.8</v>
      </c>
      <c r="I32" s="70"/>
      <c r="J32" s="20">
        <v>23.7</v>
      </c>
      <c r="K32" s="7">
        <v>26.2</v>
      </c>
      <c r="L32" s="360">
        <v>28.3</v>
      </c>
      <c r="M32" s="70"/>
      <c r="N32" s="20">
        <v>36.299999999999997</v>
      </c>
      <c r="O32" s="7">
        <v>40.1</v>
      </c>
      <c r="P32" s="360">
        <v>41.7</v>
      </c>
      <c r="Q32" s="70"/>
      <c r="R32" s="20">
        <v>54.7</v>
      </c>
      <c r="S32" s="7">
        <v>60.3</v>
      </c>
      <c r="T32" s="360">
        <v>59.4</v>
      </c>
      <c r="U32" s="70"/>
      <c r="V32" s="372">
        <v>400</v>
      </c>
      <c r="W32" s="38"/>
      <c r="Z32" s="20">
        <f t="shared" si="7"/>
        <v>15.3</v>
      </c>
      <c r="AA32" s="422">
        <f t="shared" si="8"/>
        <v>369.4</v>
      </c>
      <c r="AB32" s="367"/>
      <c r="AC32" s="20">
        <f t="shared" si="5"/>
        <v>23.7</v>
      </c>
      <c r="AD32" s="422">
        <f t="shared" si="6"/>
        <v>352.6</v>
      </c>
      <c r="AE32" s="367"/>
      <c r="AF32" s="20">
        <f t="shared" si="1"/>
        <v>36.299999999999997</v>
      </c>
      <c r="AG32" s="422">
        <f t="shared" si="2"/>
        <v>327.39999999999998</v>
      </c>
      <c r="AI32" s="20">
        <f t="shared" si="3"/>
        <v>54.7</v>
      </c>
      <c r="AJ32" s="422">
        <f t="shared" si="4"/>
        <v>290.60000000000002</v>
      </c>
      <c r="AL32" s="372">
        <v>400</v>
      </c>
    </row>
    <row r="33" spans="1:38" ht="19.5" customHeight="1" thickBot="1">
      <c r="A33" s="37"/>
      <c r="B33" s="467">
        <v>450</v>
      </c>
      <c r="C33" s="419">
        <f t="shared" si="0"/>
        <v>450</v>
      </c>
      <c r="D33" s="415">
        <v>452.7</v>
      </c>
      <c r="E33" s="24"/>
      <c r="F33" s="18">
        <v>17.2</v>
      </c>
      <c r="G33" s="14">
        <v>19.100000000000001</v>
      </c>
      <c r="H33" s="19">
        <v>23.7</v>
      </c>
      <c r="I33" s="70"/>
      <c r="J33" s="18">
        <v>26.7</v>
      </c>
      <c r="K33" s="14">
        <v>29.5</v>
      </c>
      <c r="L33" s="359">
        <v>35.799999999999997</v>
      </c>
      <c r="M33" s="70"/>
      <c r="N33" s="18">
        <v>40.9</v>
      </c>
      <c r="O33" s="14">
        <v>45.1</v>
      </c>
      <c r="P33" s="359">
        <v>52.8</v>
      </c>
      <c r="Q33" s="70"/>
      <c r="R33" s="355">
        <v>61.5</v>
      </c>
      <c r="S33" s="356">
        <v>67.8</v>
      </c>
      <c r="T33" s="363">
        <v>75.2</v>
      </c>
      <c r="U33" s="70"/>
      <c r="V33" s="374">
        <v>450</v>
      </c>
      <c r="W33" s="38"/>
      <c r="Z33" s="18">
        <f t="shared" si="7"/>
        <v>17.2</v>
      </c>
      <c r="AA33" s="421">
        <f t="shared" si="8"/>
        <v>415.6</v>
      </c>
      <c r="AB33" s="367"/>
      <c r="AC33" s="18">
        <f t="shared" si="5"/>
        <v>26.7</v>
      </c>
      <c r="AD33" s="421">
        <f t="shared" si="6"/>
        <v>396.6</v>
      </c>
      <c r="AE33" s="367"/>
      <c r="AF33" s="18">
        <f t="shared" si="1"/>
        <v>40.9</v>
      </c>
      <c r="AG33" s="421">
        <f t="shared" si="2"/>
        <v>368.2</v>
      </c>
      <c r="AI33" s="571">
        <f t="shared" si="3"/>
        <v>61.5</v>
      </c>
      <c r="AJ33" s="572">
        <f t="shared" si="4"/>
        <v>327</v>
      </c>
      <c r="AL33" s="374">
        <v>450</v>
      </c>
    </row>
    <row r="34" spans="1:38" ht="19.5" customHeight="1">
      <c r="A34" s="37"/>
      <c r="B34" s="465">
        <v>500</v>
      </c>
      <c r="C34" s="417">
        <f t="shared" si="0"/>
        <v>500</v>
      </c>
      <c r="D34" s="410">
        <v>503</v>
      </c>
      <c r="E34" s="24"/>
      <c r="F34" s="20">
        <v>19.100000000000001</v>
      </c>
      <c r="G34" s="7">
        <v>21.2</v>
      </c>
      <c r="H34" s="21">
        <v>29.2</v>
      </c>
      <c r="I34" s="70"/>
      <c r="J34" s="20">
        <v>29.7</v>
      </c>
      <c r="K34" s="7">
        <v>32.799999999999997</v>
      </c>
      <c r="L34" s="360">
        <v>44.2</v>
      </c>
      <c r="M34" s="70"/>
      <c r="N34" s="20">
        <v>45.4</v>
      </c>
      <c r="O34" s="7">
        <v>50.1</v>
      </c>
      <c r="P34" s="360">
        <v>65.2</v>
      </c>
      <c r="Q34" s="70"/>
      <c r="R34" s="352" t="s">
        <v>63</v>
      </c>
      <c r="S34" s="352" t="s">
        <v>63</v>
      </c>
      <c r="T34" s="353" t="s">
        <v>63</v>
      </c>
      <c r="U34" s="70"/>
      <c r="V34" s="372">
        <v>500</v>
      </c>
      <c r="W34" s="38"/>
      <c r="Z34" s="20">
        <f t="shared" si="7"/>
        <v>19.100000000000001</v>
      </c>
      <c r="AA34" s="422">
        <f t="shared" si="8"/>
        <v>461.8</v>
      </c>
      <c r="AB34" s="367"/>
      <c r="AC34" s="20">
        <f t="shared" si="5"/>
        <v>29.7</v>
      </c>
      <c r="AD34" s="422">
        <f t="shared" si="6"/>
        <v>440.6</v>
      </c>
      <c r="AE34" s="367"/>
      <c r="AF34" s="20">
        <f t="shared" si="1"/>
        <v>45.4</v>
      </c>
      <c r="AG34" s="422">
        <f t="shared" si="2"/>
        <v>409.2</v>
      </c>
      <c r="AL34" s="372">
        <v>500</v>
      </c>
    </row>
    <row r="35" spans="1:38" ht="19.5" customHeight="1">
      <c r="A35" s="37"/>
      <c r="B35" s="467">
        <v>560</v>
      </c>
      <c r="C35" s="419">
        <f t="shared" si="0"/>
        <v>560</v>
      </c>
      <c r="D35" s="415">
        <v>563.4</v>
      </c>
      <c r="E35" s="24"/>
      <c r="F35" s="18">
        <v>21.4</v>
      </c>
      <c r="G35" s="14">
        <v>23.7</v>
      </c>
      <c r="H35" s="19">
        <v>36.6</v>
      </c>
      <c r="I35" s="70"/>
      <c r="J35" s="18">
        <v>33.200000000000003</v>
      </c>
      <c r="K35" s="14">
        <v>36.700000000000003</v>
      </c>
      <c r="L35" s="359">
        <v>55.4</v>
      </c>
      <c r="M35" s="70"/>
      <c r="N35" s="18">
        <v>50.8</v>
      </c>
      <c r="O35" s="14">
        <v>56</v>
      </c>
      <c r="P35" s="359">
        <v>81.7</v>
      </c>
      <c r="Q35" s="70"/>
      <c r="R35" s="352" t="s">
        <v>63</v>
      </c>
      <c r="S35" s="352" t="s">
        <v>63</v>
      </c>
      <c r="T35" s="353" t="s">
        <v>63</v>
      </c>
      <c r="U35" s="70"/>
      <c r="V35" s="374">
        <v>560</v>
      </c>
      <c r="W35" s="38"/>
      <c r="Z35" s="18">
        <f t="shared" si="7"/>
        <v>21.4</v>
      </c>
      <c r="AA35" s="421">
        <f t="shared" si="8"/>
        <v>517.20000000000005</v>
      </c>
      <c r="AB35" s="367"/>
      <c r="AC35" s="18">
        <f t="shared" si="5"/>
        <v>33.200000000000003</v>
      </c>
      <c r="AD35" s="421">
        <f t="shared" si="6"/>
        <v>493.6</v>
      </c>
      <c r="AE35" s="367"/>
      <c r="AF35" s="18">
        <f t="shared" si="1"/>
        <v>50.8</v>
      </c>
      <c r="AG35" s="421">
        <f t="shared" si="2"/>
        <v>458.4</v>
      </c>
      <c r="AL35" s="374">
        <v>560</v>
      </c>
    </row>
    <row r="36" spans="1:38" ht="19.5" customHeight="1" thickBot="1">
      <c r="A36" s="37"/>
      <c r="B36" s="468">
        <v>630</v>
      </c>
      <c r="C36" s="420">
        <f t="shared" si="0"/>
        <v>630</v>
      </c>
      <c r="D36" s="416">
        <v>633.79999999999995</v>
      </c>
      <c r="E36" s="24"/>
      <c r="F36" s="22">
        <v>24.1</v>
      </c>
      <c r="G36" s="17">
        <v>26.7</v>
      </c>
      <c r="H36" s="23">
        <v>46.4</v>
      </c>
      <c r="I36" s="70"/>
      <c r="J36" s="22">
        <v>37.4</v>
      </c>
      <c r="K36" s="17">
        <v>41.3</v>
      </c>
      <c r="L36" s="361">
        <v>70.2</v>
      </c>
      <c r="M36" s="70"/>
      <c r="N36" s="22">
        <v>57.2</v>
      </c>
      <c r="O36" s="17">
        <v>63.1</v>
      </c>
      <c r="P36" s="361">
        <v>103</v>
      </c>
      <c r="Q36" s="70"/>
      <c r="R36" s="352" t="s">
        <v>63</v>
      </c>
      <c r="S36" s="352" t="s">
        <v>63</v>
      </c>
      <c r="T36" s="353" t="s">
        <v>63</v>
      </c>
      <c r="U36" s="70"/>
      <c r="V36" s="375">
        <v>630</v>
      </c>
      <c r="W36" s="38"/>
      <c r="Z36" s="22">
        <f t="shared" si="7"/>
        <v>24.1</v>
      </c>
      <c r="AA36" s="423">
        <f t="shared" si="8"/>
        <v>581.79999999999995</v>
      </c>
      <c r="AB36" s="367"/>
      <c r="AC36" s="22">
        <f t="shared" si="5"/>
        <v>37.4</v>
      </c>
      <c r="AD36" s="423">
        <f t="shared" si="6"/>
        <v>555.20000000000005</v>
      </c>
      <c r="AE36" s="367"/>
      <c r="AF36" s="22">
        <f t="shared" si="1"/>
        <v>57.2</v>
      </c>
      <c r="AG36" s="423">
        <f t="shared" si="2"/>
        <v>515.6</v>
      </c>
      <c r="AL36" s="375">
        <v>630</v>
      </c>
    </row>
    <row r="37" spans="1:38">
      <c r="A37" s="37"/>
      <c r="B37" s="40"/>
      <c r="C37" s="40"/>
      <c r="D37" s="40"/>
      <c r="E37" s="24"/>
      <c r="F37" s="472" t="s">
        <v>232</v>
      </c>
      <c r="G37" s="81"/>
      <c r="H37" s="81"/>
      <c r="I37" s="81"/>
      <c r="J37" s="472"/>
      <c r="K37" s="81"/>
      <c r="L37" s="81"/>
      <c r="M37" s="81"/>
      <c r="N37" s="472"/>
      <c r="O37" s="81"/>
      <c r="P37" s="81"/>
      <c r="Q37" s="24"/>
      <c r="R37" s="24"/>
      <c r="S37" s="24"/>
      <c r="T37" s="24"/>
      <c r="U37" s="24"/>
      <c r="V37" s="24"/>
      <c r="W37" s="38"/>
    </row>
    <row r="38" spans="1:38" ht="5" customHeight="1">
      <c r="A38" s="47"/>
      <c r="B38" s="30"/>
      <c r="C38" s="30"/>
      <c r="D38" s="30"/>
      <c r="E38" s="30"/>
      <c r="F38" s="30"/>
      <c r="G38" s="30"/>
      <c r="H38" s="85"/>
      <c r="I38" s="85"/>
      <c r="J38" s="30"/>
      <c r="K38" s="30"/>
      <c r="L38" s="30"/>
      <c r="M38" s="30"/>
      <c r="N38" s="30"/>
      <c r="O38" s="30"/>
      <c r="P38" s="30"/>
      <c r="Q38" s="30"/>
      <c r="R38" s="30"/>
      <c r="S38" s="30"/>
      <c r="T38" s="30"/>
      <c r="U38" s="30"/>
      <c r="V38" s="30"/>
      <c r="W38" s="48"/>
    </row>
    <row r="39" spans="1:38">
      <c r="B39" s="2" t="s">
        <v>240</v>
      </c>
      <c r="C39" s="2"/>
      <c r="D39" s="2"/>
    </row>
    <row r="40" spans="1:38" ht="13.75" hidden="1" customHeight="1" thickBot="1">
      <c r="I40" s="507"/>
      <c r="J40" s="508" t="s">
        <v>258</v>
      </c>
      <c r="K40" s="509"/>
      <c r="L40" s="509"/>
      <c r="M40" s="508" t="s">
        <v>48</v>
      </c>
      <c r="N40" s="640" t="s">
        <v>79</v>
      </c>
      <c r="O40" s="641"/>
    </row>
    <row r="41" spans="1:38" ht="13" hidden="1" customHeight="1">
      <c r="I41" s="514">
        <v>1</v>
      </c>
      <c r="J41" s="515" t="s">
        <v>261</v>
      </c>
      <c r="K41" s="515"/>
      <c r="L41" s="515"/>
      <c r="M41" s="516">
        <v>16</v>
      </c>
      <c r="N41" s="642">
        <v>3.2</v>
      </c>
      <c r="O41" s="643"/>
    </row>
    <row r="42" spans="1:38" ht="13" hidden="1" customHeight="1">
      <c r="I42" s="510">
        <v>2</v>
      </c>
      <c r="J42" s="517" t="s">
        <v>183</v>
      </c>
      <c r="K42" s="517"/>
      <c r="L42" s="517"/>
      <c r="M42" s="511">
        <v>10</v>
      </c>
      <c r="N42" s="644">
        <v>2</v>
      </c>
      <c r="O42" s="645"/>
    </row>
    <row r="43" spans="1:38" ht="13" hidden="1" customHeight="1">
      <c r="I43" s="519">
        <v>3</v>
      </c>
      <c r="J43" s="521" t="s">
        <v>259</v>
      </c>
      <c r="K43" s="521"/>
      <c r="L43" s="521"/>
      <c r="M43" s="520">
        <v>12.5</v>
      </c>
      <c r="N43" s="636">
        <v>2.2000000000000002</v>
      </c>
      <c r="O43" s="637"/>
    </row>
    <row r="44" spans="1:38" ht="13.75" hidden="1" customHeight="1" thickBot="1">
      <c r="I44" s="512">
        <v>4</v>
      </c>
      <c r="J44" s="518" t="s">
        <v>260</v>
      </c>
      <c r="K44" s="518"/>
      <c r="L44" s="518"/>
      <c r="M44" s="513">
        <v>16</v>
      </c>
      <c r="N44" s="638">
        <v>3.6</v>
      </c>
      <c r="O44" s="639"/>
    </row>
  </sheetData>
  <mergeCells count="8">
    <mergeCell ref="N43:O43"/>
    <mergeCell ref="N44:O44"/>
    <mergeCell ref="N40:O40"/>
    <mergeCell ref="I1:R1"/>
    <mergeCell ref="B9:V9"/>
    <mergeCell ref="I2:R4"/>
    <mergeCell ref="N41:O41"/>
    <mergeCell ref="N42:O42"/>
  </mergeCells>
  <phoneticPr fontId="0" type="noConversion"/>
  <pageMargins left="0.79000000000000015" right="0.79000000000000015" top="0.39000000000000007" bottom="0.39000000000000007" header="0.2" footer="0.24000000000000002"/>
  <pageSetup paperSize="9" scale="77" orientation="landscape" horizontalDpi="300" verticalDpi="300" r:id="rId1"/>
  <headerFooter>
    <oddFooter xml:space="preserve">&amp;CGeschäftsstelle VKR  Schachenallee 29C CH-5000 Aarau
Tel. +41 (0)62 834 00 60 www.vkr.ch  info@vkr.ch
&amp;R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VKR-Profil</vt:lpstr>
      <vt:lpstr>Anleitung</vt:lpstr>
      <vt:lpstr>Protokoll-Kontraktionsverf.</vt:lpstr>
      <vt:lpstr>Handaufzeichnung-Kontr.-verf.</vt:lpstr>
      <vt:lpstr>Durchführung-Normalverfahren</vt:lpstr>
      <vt:lpstr>Prüfwerte-Normalverfahren</vt:lpstr>
      <vt:lpstr>Protokoll-Normalverf.</vt:lpstr>
      <vt:lpstr>zul  Wasservolumen Vzul</vt:lpstr>
      <vt:lpstr>PE-Abmessungen</vt:lpstr>
      <vt:lpstr>dn</vt:lpstr>
      <vt:lpstr>Anleitung!Druckbereich</vt:lpstr>
      <vt:lpstr>'Handaufzeichnung-Kontr.-verf.'!Druckbereich</vt:lpstr>
      <vt:lpstr>'Protokoll-Kontraktionsverf.'!Druckbereich</vt:lpstr>
      <vt:lpstr>'Protokoll-Normalverf.'!Druckbereich</vt:lpstr>
      <vt:lpstr>'VKR-Profil'!Druckbereich</vt:lpstr>
    </vt:vector>
  </TitlesOfParts>
  <Company>JANSEN AG, Kunststoffwerk, 9463 Oberriet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Druckprüfungsprotokoll nach W4 Ergänzungen</dc:title>
  <dc:creator>Hannes Kuster</dc:creator>
  <cp:lastModifiedBy>Susanne Meili</cp:lastModifiedBy>
  <cp:lastPrinted>2019-10-08T16:26:27Z</cp:lastPrinted>
  <dcterms:created xsi:type="dcterms:W3CDTF">1999-10-20T15:38:10Z</dcterms:created>
  <dcterms:modified xsi:type="dcterms:W3CDTF">2019-10-10T07:13:32Z</dcterms:modified>
</cp:coreProperties>
</file>